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updateLinks="always"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C:\Users\HOME\Desktop\Шерзод акага\Манзилли дастур\"/>
    </mc:Choice>
  </mc:AlternateContent>
  <xr:revisionPtr revIDLastSave="0" documentId="13_ncr:1_{04BBA6D0-12E8-4C59-9E08-4B2C7CC53CF2}" xr6:coauthVersionLast="40" xr6:coauthVersionMax="40" xr10:uidLastSave="{00000000-0000-0000-0000-000000000000}"/>
  <bookViews>
    <workbookView xWindow="0" yWindow="0" windowWidth="28800" windowHeight="11745" tabRatio="793" xr2:uid="{00000000-000D-0000-FFFF-FFFF00000000}"/>
  </bookViews>
  <sheets>
    <sheet name="Свод" sheetId="73" r:id="rId1"/>
    <sheet name="МАНЗИЛЛИ" sheetId="69" r:id="rId2"/>
    <sheet name="Топшириқлар" sheetId="76" state="hidden" r:id="rId3"/>
    <sheet name="Дастурдан ташқари" sheetId="80" r:id="rId4"/>
    <sheet name="Свод ТЖ (3)" sheetId="83" state="hidden" r:id="rId5"/>
    <sheet name="Свод (2)" sheetId="84" state="hidden" r:id="rId6"/>
    <sheet name="Свод ТЖ (2)" sheetId="75" state="hidden" r:id="rId7"/>
  </sheets>
  <definedNames>
    <definedName name="_" localSheetId="5" hidden="1">#REF!</definedName>
    <definedName name="_" localSheetId="4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5" hidden="1">#REF!</definedName>
    <definedName name="________________________________A1" localSheetId="4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5" hidden="1">#REF!</definedName>
    <definedName name="_______________________________A1" localSheetId="4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5" hidden="1">#REF!</definedName>
    <definedName name="_____________________________A1" localSheetId="4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5" hidden="1">#REF!</definedName>
    <definedName name="____________________________A1" localSheetId="4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5" hidden="1">#REF!</definedName>
    <definedName name="__________________________A1" localSheetId="4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5" hidden="1">#REF!</definedName>
    <definedName name="_________________________A1" localSheetId="4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5" hidden="1">#REF!</definedName>
    <definedName name="________________________A1" localSheetId="4" hidden="1">#REF!</definedName>
    <definedName name="________________________A1" hidden="1">#REF!</definedName>
    <definedName name="________________________xlfn.BAHTTEXT" hidden="1">#NAME?</definedName>
    <definedName name="_______________________A1" localSheetId="5" hidden="1">#REF!</definedName>
    <definedName name="_______________________A1" localSheetId="4" hidden="1">#REF!</definedName>
    <definedName name="_______________________A1" hidden="1">#REF!</definedName>
    <definedName name="_______________________xlfn.BAHTTEXT" hidden="1">#NAME?</definedName>
    <definedName name="______________________A1" localSheetId="5" hidden="1">#REF!</definedName>
    <definedName name="______________________A1" localSheetId="4" hidden="1">#REF!</definedName>
    <definedName name="______________________A1" hidden="1">#REF!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5" hidden="1">#REF!</definedName>
    <definedName name="_____________________A1" localSheetId="4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5" hidden="1">#REF!</definedName>
    <definedName name="____________________A1" localSheetId="4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5" hidden="1">#REF!</definedName>
    <definedName name="___________________A1" localSheetId="4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5" hidden="1">#REF!</definedName>
    <definedName name="__________________A1" localSheetId="4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5" hidden="1">#REF!</definedName>
    <definedName name="_________________A1" localSheetId="4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5" hidden="1">#REF!</definedName>
    <definedName name="________________A1" localSheetId="4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5" hidden="1">#REF!</definedName>
    <definedName name="______________A1" localSheetId="4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5" hidden="1">#REF!</definedName>
    <definedName name="_____________A1" localSheetId="4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5" hidden="1">#REF!</definedName>
    <definedName name="____________A1" localSheetId="4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5" hidden="1">#REF!</definedName>
    <definedName name="___________A1" localSheetId="4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5" hidden="1">#REF!</definedName>
    <definedName name="__________A1" localSheetId="4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5" hidden="1">#REF!</definedName>
    <definedName name="_________A1" localSheetId="4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5" hidden="1">#REF!</definedName>
    <definedName name="________A1" localSheetId="4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5" hidden="1">#REF!</definedName>
    <definedName name="_______A1" localSheetId="4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5" hidden="1">#REF!</definedName>
    <definedName name="______A1" localSheetId="4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5" hidden="1">#REF!</definedName>
    <definedName name="_____A1" localSheetId="4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dd21" localSheetId="5" hidden="1">#REF!</definedName>
    <definedName name="_____add21" localSheetId="4" hidden="1">#REF!</definedName>
    <definedName name="_____add21" hidden="1">#REF!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5" hidden="1">#REF!</definedName>
    <definedName name="____A1" localSheetId="4" hidden="1">#REF!</definedName>
    <definedName name="____A1" hidden="1">#REF!</definedName>
    <definedName name="____a12" hidden="1">{"'Monthly 1997'!$A$3:$S$89"}</definedName>
    <definedName name="____add21" localSheetId="5" hidden="1">#REF!</definedName>
    <definedName name="____add21" localSheetId="4" hidden="1">#REF!</definedName>
    <definedName name="____add21" hidden="1">#REF!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5" hidden="1">#REF!</definedName>
    <definedName name="___A1" localSheetId="4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dd21" localSheetId="5" hidden="1">#REF!</definedName>
    <definedName name="___add21" localSheetId="4" hidden="1">#REF!</definedName>
    <definedName name="___add21" hidden="1">#REF!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5" hidden="1">#REF!</definedName>
    <definedName name="___А1" localSheetId="4" hidden="1">#REF!</definedName>
    <definedName name="___А1" hidden="1">#REF!</definedName>
    <definedName name="__123Graph_A" localSheetId="5" hidden="1">#REF!</definedName>
    <definedName name="__123Graph_A" localSheetId="4" hidden="1">#REF!</definedName>
    <definedName name="__123Graph_A" hidden="1">#REF!</definedName>
    <definedName name="__123Graph_B" localSheetId="5" hidden="1">#REF!</definedName>
    <definedName name="__123Graph_B" localSheetId="4" hidden="1">#REF!</definedName>
    <definedName name="__123Graph_B" hidden="1">#REF!</definedName>
    <definedName name="__123Graph_X" localSheetId="5" hidden="1">#REF!</definedName>
    <definedName name="__123Graph_X" localSheetId="4" hidden="1">#REF!</definedName>
    <definedName name="__123Graph_X" hidden="1">#REF!</definedName>
    <definedName name="__2__123Graph_ACHART_1" hidden="1">#REF!</definedName>
    <definedName name="__4__123Graph_ACHART_2" hidden="1">#REF!</definedName>
    <definedName name="__A1" localSheetId="5" hidden="1">#REF!</definedName>
    <definedName name="__A1" localSheetId="4" hidden="1">#REF!</definedName>
    <definedName name="__A1" hidden="1">#REF!</definedName>
    <definedName name="__a12" hidden="1">{"'Monthly 1997'!$A$3:$S$89"}</definedName>
    <definedName name="__add21" localSheetId="5" hidden="1">#REF!</definedName>
    <definedName name="__add21" localSheetId="4" hidden="1">#REF!</definedName>
    <definedName name="__add21" hidden="1">#REF!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AREALEX_WAGE" localSheetId="5" hidden="1">#REF!</definedName>
    <definedName name="_10__123Graph_AREALEX_WAGE" localSheetId="4" hidden="1">#REF!</definedName>
    <definedName name="_10__123Graph_AREALEX_WAGE" hidden="1">#REF!</definedName>
    <definedName name="_10__123Graph_BCHART_2" hidden="1">#REF!</definedName>
    <definedName name="_10__123Graph_BREALEX_WAGE" localSheetId="5" hidden="1">#REF!</definedName>
    <definedName name="_10__123Graph_BREALEX_WAGE" localSheetId="4" hidden="1">#REF!</definedName>
    <definedName name="_10__123Graph_BREALEX_WAGE" hidden="1">#REF!</definedName>
    <definedName name="_1048__0_S" localSheetId="5" hidden="1">#REF!</definedName>
    <definedName name="_1048__0_S" localSheetId="4" hidden="1">#REF!</definedName>
    <definedName name="_1048__0_S" hidden="1">#REF!</definedName>
    <definedName name="_1050__0_S" localSheetId="5" hidden="1">#REF!</definedName>
    <definedName name="_1050__0_S" localSheetId="4" hidden="1">#REF!</definedName>
    <definedName name="_1050__0_S" hidden="1">#REF!</definedName>
    <definedName name="_1053__0_S" localSheetId="5" hidden="1">#REF!</definedName>
    <definedName name="_1053__0_S" localSheetId="4" hidden="1">#REF!</definedName>
    <definedName name="_1053__0_S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1__123Graph_BCHART_1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5" hidden="1">#REF!</definedName>
    <definedName name="_12__123Graph_BREALEX_WAGE" localSheetId="4" hidden="1">#REF!</definedName>
    <definedName name="_12__123Graph_BREALEX_WAGE" hidden="1">#REF!</definedName>
    <definedName name="_12__123Graph_CCHART_1" hidden="1">#REF!</definedName>
    <definedName name="_13__123Graph_BCHART_1" hidden="1">#REF!</definedName>
    <definedName name="_14__123Graph_BCHART_2" hidden="1">#REF!</definedName>
    <definedName name="_14__123Graph_CCHART_1" hidden="1">#REF!</definedName>
    <definedName name="_14__123Graph_CCHART_2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CHART_2" hidden="1">#REF!</definedName>
    <definedName name="_16__123Graph_BREALEX_WAGE" localSheetId="5" hidden="1">#REF!</definedName>
    <definedName name="_16__123Graph_BREALEX_WAGE" localSheetId="4" hidden="1">#REF!</definedName>
    <definedName name="_16__123Graph_BREALEX_WAGE" hidden="1">#REF!</definedName>
    <definedName name="_16__123Graph_CCHART_2" hidden="1">#REF!</definedName>
    <definedName name="_16__123Graph_XCHART_1" hidden="1">#REF!</definedName>
    <definedName name="_1685__0_S" localSheetId="5" hidden="1">#REF!</definedName>
    <definedName name="_1685__0_S" localSheetId="4" hidden="1">#REF!</definedName>
    <definedName name="_1685__0_S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_123Graph_XCHART_1" hidden="1">#REF!</definedName>
    <definedName name="_18__123Graph_XCHART_2" hidden="1">#REF!</definedName>
    <definedName name="_19__123Graph_CCHART_1" hidden="1">#REF!</definedName>
    <definedName name="_19__123Graph_XREALEX_WAGE" localSheetId="5" hidden="1">#REF!</definedName>
    <definedName name="_19__123Graph_XREALEX_WAGE" localSheetId="4" hidden="1">#REF!</definedName>
    <definedName name="_19__123Graph_XREALEX_WAGE" hidden="1">#REF!</definedName>
    <definedName name="_2" localSheetId="5" hidden="1">#REF!</definedName>
    <definedName name="_2" localSheetId="4" hidden="1">#REF!</definedName>
    <definedName name="_2" hidden="1">#REF!</definedName>
    <definedName name="_2__123Graph_ACHART_1" hidden="1">#REF!</definedName>
    <definedName name="_20__123Graph_BREALEX_WAGE" localSheetId="5" hidden="1">#REF!</definedName>
    <definedName name="_20__123Graph_BREALEX_WAGE" localSheetId="4" hidden="1">#REF!</definedName>
    <definedName name="_20__123Graph_BREALEX_WAGE" hidden="1">#REF!</definedName>
    <definedName name="_20__123Graph_XCHART_2" hidden="1">#REF!</definedName>
    <definedName name="_22__123Graph_CCHART_2" hidden="1">#REF!</definedName>
    <definedName name="_22__123Graph_XREALEX_WAGE" localSheetId="5" hidden="1">#REF!</definedName>
    <definedName name="_22__123Graph_XREALEX_WAGE" localSheetId="4" hidden="1">#REF!</definedName>
    <definedName name="_22__123Graph_XREALEX_WAGE" hidden="1">#REF!</definedName>
    <definedName name="_23__123Graph_CCHART_1" hidden="1">#REF!</definedName>
    <definedName name="_25__123Graph_XCHART_1" hidden="1">#REF!</definedName>
    <definedName name="_26__123Graph_CCHART_2" hidden="1">#REF!</definedName>
    <definedName name="_28__123Graph_XCHART_2" hidden="1">#REF!</definedName>
    <definedName name="_29__123Graph_XCHART_1" hidden="1">#REF!</definedName>
    <definedName name="_3__123Graph_ACHART_1" hidden="1">#REF!</definedName>
    <definedName name="_30__123Graph_XREALEX_WAGE" localSheetId="5" hidden="1">#REF!</definedName>
    <definedName name="_30__123Graph_XREALEX_WAGE" localSheetId="4" hidden="1">#REF!</definedName>
    <definedName name="_30__123Graph_XREALEX_WAGE" hidden="1">#REF!</definedName>
    <definedName name="_32__123Graph_XCHART_2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__123Graph_XREALEX_WAGE" localSheetId="5" hidden="1">#REF!</definedName>
    <definedName name="_36__123Graph_XREALEX_WAGE" localSheetId="4" hidden="1">#REF!</definedName>
    <definedName name="_36__123Graph_XREALEX_WAGE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__123Graph_ACHART_2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5" hidden="1">#REF!</definedName>
    <definedName name="_435__0_S" localSheetId="4" hidden="1">#REF!</definedName>
    <definedName name="_435__0_S" hidden="1">#REF!</definedName>
    <definedName name="_440__0_S" localSheetId="5" hidden="1">#REF!</definedName>
    <definedName name="_440__0_S" localSheetId="4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__123Graph_AREALEX_WAGE" localSheetId="5" hidden="1">#REF!</definedName>
    <definedName name="_5__123Graph_AREALEX_WAGE" localSheetId="4" hidden="1">#REF!</definedName>
    <definedName name="_5__123Graph_AREALEX_WAGE" hidden="1">#REF!</definedName>
    <definedName name="_583__0_S" localSheetId="5" hidden="1">#REF!</definedName>
    <definedName name="_583__0_S" localSheetId="4" hidden="1">#REF!</definedName>
    <definedName name="_583__0_S" hidden="1">#REF!</definedName>
    <definedName name="_6__123Graph_ACHART_2" hidden="1">#REF!</definedName>
    <definedName name="_6__123Graph_AREALEX_WAGE" localSheetId="5" hidden="1">#REF!</definedName>
    <definedName name="_6__123Graph_AREALEX_WAGE" localSheetId="4" hidden="1">#REF!</definedName>
    <definedName name="_6__123Graph_AREALEX_WAGE" hidden="1">#REF!</definedName>
    <definedName name="_6260__0_S" localSheetId="5" hidden="1">#REF!</definedName>
    <definedName name="_6260__0_S" localSheetId="4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__123Graph_BCHART_1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_123Graph_AREALEX_WAGE" localSheetId="5" hidden="1">#REF!</definedName>
    <definedName name="_8__123Graph_AREALEX_WAGE" localSheetId="4" hidden="1">#REF!</definedName>
    <definedName name="_8__123Graph_AREALEX_WAGE" hidden="1">#REF!</definedName>
    <definedName name="_8__123Graph_BCHART_1" hidden="1">#REF!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_123Graph_BCHART_2" hidden="1">#REF!</definedName>
    <definedName name="_A1" localSheetId="5" hidden="1">#REF!</definedName>
    <definedName name="_A1" localSheetId="4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dd21" localSheetId="5" hidden="1">#REF!</definedName>
    <definedName name="_add21" localSheetId="4" hidden="1">#REF!</definedName>
    <definedName name="_add21" hidden="1">#REF!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5" hidden="1">#REF!</definedName>
    <definedName name="_Dist_Bin" localSheetId="4" hidden="1">#REF!</definedName>
    <definedName name="_Dist_Bin" hidden="1">#REF!</definedName>
    <definedName name="_Dist_Values" localSheetId="5" hidden="1">#REF!</definedName>
    <definedName name="_Dist_Values" localSheetId="4" hidden="1">#REF!</definedName>
    <definedName name="_Dist_Values" hidden="1">#REF!</definedName>
    <definedName name="_F" localSheetId="5" hidden="1">#REF!</definedName>
    <definedName name="_F" localSheetId="4" hidden="1">#REF!</definedName>
    <definedName name="_F" hidden="1">#REF!</definedName>
    <definedName name="_Fill" localSheetId="5" hidden="1">#REF!</definedName>
    <definedName name="_Fill" localSheetId="4" hidden="1">#REF!</definedName>
    <definedName name="_Fill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5" hidden="1">#REF!</definedName>
    <definedName name="_Key1" localSheetId="4" hidden="1">#REF!</definedName>
    <definedName name="_Key1" hidden="1">#REF!</definedName>
    <definedName name="_Key2" localSheetId="5" hidden="1">#REF!</definedName>
    <definedName name="_Key2" localSheetId="4" hidden="1">#REF!</definedName>
    <definedName name="_Key2" hidden="1">#REF!</definedName>
    <definedName name="_MatInverse_In" localSheetId="5" hidden="1">#REF!</definedName>
    <definedName name="_MatInverse_In" localSheetId="4" hidden="1">#REF!</definedName>
    <definedName name="_MatInverse_In" hidden="1">#REF!</definedName>
    <definedName name="_MatInverse_Out" localSheetId="5" hidden="1">#REF!</definedName>
    <definedName name="_MatInverse_Out" localSheetId="4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5" hidden="1">#REF!</definedName>
    <definedName name="_Parse_Out" localSheetId="4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5" hidden="1">#REF!</definedName>
    <definedName name="_Sort" localSheetId="4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5" hidden="1">#REF!</definedName>
    <definedName name="_А2" localSheetId="4" hidden="1">#REF!</definedName>
    <definedName name="_А2" hidden="1">#REF!</definedName>
    <definedName name="_аа_" localSheetId="5" hidden="1">#REF!</definedName>
    <definedName name="_аа_" localSheetId="4" hidden="1">#REF!</definedName>
    <definedName name="_аа_" hidden="1">#REF!</definedName>
    <definedName name="_Лун34" localSheetId="5" hidden="1">#REF!</definedName>
    <definedName name="_Лун34" localSheetId="4" hidden="1">#REF!</definedName>
    <definedName name="_Лун34" hidden="1">#REF!</definedName>
    <definedName name="_тт_тт" localSheetId="5" hidden="1">#REF!</definedName>
    <definedName name="_тт_тт" localSheetId="4" hidden="1">#REF!</definedName>
    <definedName name="_тт_тт" hidden="1">#REF!</definedName>
    <definedName name="_xlnm._FilterDatabase" localSheetId="3" hidden="1">'Дастурдан ташқари'!$A$6:$AH$7</definedName>
    <definedName name="_xlnm._FilterDatabase" localSheetId="1" hidden="1">МАНЗИЛЛИ!$A$7:$AD$54</definedName>
    <definedName name="_xlnm._FilterDatabase" localSheetId="5" hidden="1">'Свод (2)'!$A$7:$BH$91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5" hidden="1">#REF!</definedName>
    <definedName name="asdcsacsdcds" localSheetId="4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5" hidden="1">#REF!</definedName>
    <definedName name="cdscdscsdcsd" localSheetId="4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d" localSheetId="5" hidden="1">#REF!</definedName>
    <definedName name="dfgd" localSheetId="4" hidden="1">#REF!</definedName>
    <definedName name="dfgd" hidden="1">#REF!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vdsvfdsvdvfdvfdv" localSheetId="5" hidden="1">#REF!</definedName>
    <definedName name="dsfvdsvfdsvdvfdvfdv" localSheetId="4" hidden="1">#REF!</definedName>
    <definedName name="dsfvdsvfdsvdvfdvfdv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5" hidden="1">#REF!</definedName>
    <definedName name="EUReXToFRF" localSheetId="4" hidden="1">#REF!</definedName>
    <definedName name="EUReXToFRF" hidden="1">#REF!</definedName>
    <definedName name="EUReXToIEP" localSheetId="5" hidden="1">#REF!</definedName>
    <definedName name="EUReXToIEP" localSheetId="4" hidden="1">#REF!</definedName>
    <definedName name="EUReXToIEP" hidden="1">#REF!</definedName>
    <definedName name="EUReXToITL" localSheetId="5" hidden="1">#REF!</definedName>
    <definedName name="EUReXToITL" localSheetId="4" hidden="1">#REF!</definedName>
    <definedName name="EUReXToITL" hidden="1">#REF!</definedName>
    <definedName name="EUReXToLUF" localSheetId="5" hidden="1">#REF!</definedName>
    <definedName name="EUReXToLUF" localSheetId="4" hidden="1">#REF!</definedName>
    <definedName name="EUReXToLUF" hidden="1">#REF!</definedName>
    <definedName name="EUReXToNLG" localSheetId="5" hidden="1">#REF!</definedName>
    <definedName name="EUReXToNLG" localSheetId="4" hidden="1">#REF!</definedName>
    <definedName name="EUReXToNLG" hidden="1">#REF!</definedName>
    <definedName name="EUReXToPTE" localSheetId="5" hidden="1">#REF!</definedName>
    <definedName name="EUReXToPTE" localSheetId="4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5" hidden="1">#REF!</definedName>
    <definedName name="FDSDGVFDGFBV" localSheetId="4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5" hidden="1">#REF!</definedName>
    <definedName name="FIMeXToEUR" localSheetId="4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5" hidden="1">#REF!</definedName>
    <definedName name="FRFeXToEUR" localSheetId="4" hidden="1">#REF!</definedName>
    <definedName name="FRFeXToEUR" hidden="1">#REF!</definedName>
    <definedName name="front_2" hidden="1">{#N/A,#N/A,FALSE,"BODY"}</definedName>
    <definedName name="fsfsdfvdgvdgdgdf" localSheetId="5" hidden="1">#REF!</definedName>
    <definedName name="fsfsdfvdgvdgdgdf" localSheetId="4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5" hidden="1">#REF!</definedName>
    <definedName name="hfhfthjftjhgfjgjgh" localSheetId="4" hidden="1">#REF!</definedName>
    <definedName name="hfhfthjftjhgfjgjgh" hidden="1">#REF!</definedName>
    <definedName name="hgfshg" hidden="1">{#N/A,#N/A,TRUE,"일정"}</definedName>
    <definedName name="hgfxd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mcvmcvb" localSheetId="5" hidden="1">#REF!</definedName>
    <definedName name="hjmcvmcvb" localSheetId="4" hidden="1">#REF!</definedName>
    <definedName name="hjmcvmcvb" hidden="1">#REF!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5" hidden="1">#REF!</definedName>
    <definedName name="IEPeXToEUR" localSheetId="4" hidden="1">#REF!</definedName>
    <definedName name="IEPeXToEUR" hidden="1">#REF!</definedName>
    <definedName name="IOJPO" hidden="1">{#N/A,#N/A,FALSE,"단축1";#N/A,#N/A,FALSE,"단축2";#N/A,#N/A,FALSE,"단축3";#N/A,#N/A,FALSE,"장축";#N/A,#N/A,FALSE,"4WD"}</definedName>
    <definedName name="ITLeXToEUR" localSheetId="5" hidden="1">#REF!</definedName>
    <definedName name="ITLeXToEUR" localSheetId="4" hidden="1">#REF!</definedName>
    <definedName name="ITLeXToEUR" hidden="1">#REF!</definedName>
    <definedName name="jfdklfjdls" localSheetId="5" hidden="1">#REF!</definedName>
    <definedName name="jfdklfjdls" localSheetId="4" hidden="1">#REF!</definedName>
    <definedName name="jfdklfjdls" hidden="1">#REF!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5" hidden="1">#REF!</definedName>
    <definedName name="kbcnjr" localSheetId="4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5" hidden="1">#REF!</definedName>
    <definedName name="LUFeXToEUR" localSheetId="4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5" hidden="1">#REF!</definedName>
    <definedName name="NLGeXToEUR" localSheetId="4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5" hidden="1">#REF!</definedName>
    <definedName name="PTEeXToEUR" localSheetId="4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" localSheetId="5" hidden="1">#REF!</definedName>
    <definedName name="qqqqqqq" localSheetId="4" hidden="1">#REF!</definedName>
    <definedName name="qqqqqqq" hidden="1">#REF!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5" hidden="1">#REF!</definedName>
    <definedName name="sgvdfgdfbfgnbfgbfb" localSheetId="4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uuuuuu" localSheetId="5" hidden="1">#REF!</definedName>
    <definedName name="uuuuuuuuuuuu" localSheetId="4" hidden="1">#REF!</definedName>
    <definedName name="uuuuuuuuuuuu" hidden="1">#REF!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" localSheetId="5" hidden="1">#REF!</definedName>
    <definedName name="wr" localSheetId="4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d품확일정" hidden="1">{#N/A,#N/A,FALSE,"단축1";#N/A,#N/A,FALSE,"단축2";#N/A,#N/A,FALSE,"단축3";#N/A,#N/A,FALSE,"장축";#N/A,#N/A,FALSE,"4WD"}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5" hidden="1">#REF!</definedName>
    <definedName name="xy" localSheetId="4" hidden="1">#REF!</definedName>
    <definedName name="xy" hidden="1">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_1D408E72_59E9_4981_9A27_AF423D050CDD_.wvu.Cols" localSheetId="5" hidden="1">#REF!</definedName>
    <definedName name="Z_1D408E72_59E9_4981_9A27_AF423D050CDD_.wvu.Cols" localSheetId="4" hidden="1">#REF!</definedName>
    <definedName name="Z_1D408E72_59E9_4981_9A27_AF423D050CDD_.wvu.Cols" hidden="1">#REF!</definedName>
    <definedName name="Z_1D408E72_59E9_4981_9A27_AF423D050CDD_.wvu.PrintArea" localSheetId="5" hidden="1">#REF!</definedName>
    <definedName name="Z_1D408E72_59E9_4981_9A27_AF423D050CDD_.wvu.PrintArea" localSheetId="4" hidden="1">#REF!</definedName>
    <definedName name="Z_1D408E72_59E9_4981_9A27_AF423D050CDD_.wvu.PrintArea" hidden="1">#REF!</definedName>
    <definedName name="Z_1D408E72_59E9_4981_9A27_AF423D050CDD_.wvu.Rows" localSheetId="5" hidden="1">#REF!,#REF!</definedName>
    <definedName name="Z_1D408E72_59E9_4981_9A27_AF423D050CDD_.wvu.Rows" localSheetId="4" hidden="1">#REF!,#REF!</definedName>
    <definedName name="Z_1D408E72_59E9_4981_9A27_AF423D050CDD_.wvu.Rows" hidden="1">#REF!,#REF!</definedName>
    <definedName name="Z_28E99C00_2E50_4A25_9D21_7801798C21BD_.wvu.PrintArea" localSheetId="5" hidden="1">#REF!</definedName>
    <definedName name="Z_28E99C00_2E50_4A25_9D21_7801798C21BD_.wvu.PrintArea" localSheetId="4" hidden="1">#REF!</definedName>
    <definedName name="Z_28E99C00_2E50_4A25_9D21_7801798C21BD_.wvu.PrintArea" hidden="1">#REF!</definedName>
    <definedName name="Z_363221E4_558F_4717_B6AD_63B76229A86A_.wvu.PrintArea" localSheetId="5" hidden="1">#REF!</definedName>
    <definedName name="Z_363221E4_558F_4717_B6AD_63B76229A86A_.wvu.PrintArea" localSheetId="4" hidden="1">#REF!</definedName>
    <definedName name="Z_363221E4_558F_4717_B6AD_63B76229A86A_.wvu.PrintArea" hidden="1">#REF!</definedName>
    <definedName name="Z_3A9B8CE0_90FE_45F7_B16A_6C9B6CFEF69B_.wvu.PrintTitles" hidden="1">#REF!,#REF!</definedName>
    <definedName name="Z_3C6EDCCE_01F6_11D7_9BCA_0050BFE703E4_.wvu.Rows" hidden="1">#REF!,#REF!</definedName>
    <definedName name="Z_5167EBEB_44EA_47B0_97C1_BDFB74A1E9C1_.wvu.PrintArea" localSheetId="5" hidden="1">#REF!</definedName>
    <definedName name="Z_5167EBEB_44EA_47B0_97C1_BDFB74A1E9C1_.wvu.PrintArea" localSheetId="4" hidden="1">#REF!</definedName>
    <definedName name="Z_5167EBEB_44EA_47B0_97C1_BDFB74A1E9C1_.wvu.PrintArea" hidden="1">#REF!</definedName>
    <definedName name="Z_52A70739_45F6_4D94_BB2B_E6CE9DB3F670_.wvu.PrintArea" localSheetId="5" hidden="1">#REF!</definedName>
    <definedName name="Z_52A70739_45F6_4D94_BB2B_E6CE9DB3F670_.wvu.PrintArea" localSheetId="4" hidden="1">#REF!</definedName>
    <definedName name="Z_52A70739_45F6_4D94_BB2B_E6CE9DB3F670_.wvu.PrintArea" hidden="1">#REF!</definedName>
    <definedName name="Z_6BE6E481_8D64_4ED7_B69C_3F18E289D2FC_.wvu.Rows" hidden="1">#REF!,#REF!</definedName>
    <definedName name="Z_7567EFF5_A760_4BD2_9783_0E4DA1CF40E5_.wvu.PrintArea" localSheetId="5" hidden="1">#REF!</definedName>
    <definedName name="Z_7567EFF5_A760_4BD2_9783_0E4DA1CF40E5_.wvu.PrintArea" localSheetId="4" hidden="1">#REF!</definedName>
    <definedName name="Z_7567EFF5_A760_4BD2_9783_0E4DA1CF40E5_.wvu.PrintArea" hidden="1">#REF!</definedName>
    <definedName name="Z_86A21AE1_D222_11D6_8098_444553540000_.wvu.Cols" hidden="1">#N/A</definedName>
    <definedName name="Z_90AC4916_08D5_4B9F_B8B9_D84EFD8CA14D_.wvu.PrintArea" localSheetId="5" hidden="1">#REF!</definedName>
    <definedName name="Z_90AC4916_08D5_4B9F_B8B9_D84EFD8CA14D_.wvu.PrintArea" localSheetId="4" hidden="1">#REF!</definedName>
    <definedName name="Z_90AC4916_08D5_4B9F_B8B9_D84EFD8CA14D_.wvu.PrintArea" hidden="1">#REF!</definedName>
    <definedName name="Z_90AC4916_08D5_4B9F_B8B9_D84EFD8CA14D_.wvu.Rows" localSheetId="5" hidden="1">#REF!,#REF!</definedName>
    <definedName name="Z_90AC4916_08D5_4B9F_B8B9_D84EFD8CA14D_.wvu.Rows" localSheetId="4" hidden="1">#REF!,#REF!</definedName>
    <definedName name="Z_90AC4916_08D5_4B9F_B8B9_D84EFD8CA14D_.wvu.Rows" hidden="1">#REF!,#REF!</definedName>
    <definedName name="Z_9DC6DF17_189B_411C_BEA5_3D579610432B_.wvu.Rows" hidden="1">#REF!,#REF!</definedName>
    <definedName name="Z_A4A9DF7B_AB71_4A4B_9F81_D0DED06B6979_.wvu.PrintArea" localSheetId="5" hidden="1">#REF!</definedName>
    <definedName name="Z_A4A9DF7B_AB71_4A4B_9F81_D0DED06B6979_.wvu.PrintArea" localSheetId="4" hidden="1">#REF!</definedName>
    <definedName name="Z_A4A9DF7B_AB71_4A4B_9F81_D0DED06B6979_.wvu.PrintArea" hidden="1">#REF!</definedName>
    <definedName name="Z_A4A9DF7B_AB71_4A4B_9F81_D0DED06B6979_.wvu.Rows" localSheetId="5" hidden="1">#REF!,#REF!</definedName>
    <definedName name="Z_A4A9DF7B_AB71_4A4B_9F81_D0DED06B6979_.wvu.Rows" localSheetId="4" hidden="1">#REF!,#REF!</definedName>
    <definedName name="Z_A4A9DF7B_AB71_4A4B_9F81_D0DED06B6979_.wvu.Rows" hidden="1">#REF!,#REF!</definedName>
    <definedName name="Z_A72D7F17_E843_45F5_A257_DC060914C37A_.wvu.PrintArea" localSheetId="5" hidden="1">#REF!</definedName>
    <definedName name="Z_A72D7F17_E843_45F5_A257_DC060914C37A_.wvu.PrintArea" localSheetId="4" hidden="1">#REF!</definedName>
    <definedName name="Z_A72D7F17_E843_45F5_A257_DC060914C37A_.wvu.PrintArea" hidden="1">#REF!</definedName>
    <definedName name="Z_A72D7F17_E843_45F5_A257_DC060914C37A_.wvu.Rows" localSheetId="5" hidden="1">#REF!,#REF!</definedName>
    <definedName name="Z_A72D7F17_E843_45F5_A257_DC060914C37A_.wvu.Rows" localSheetId="4" hidden="1">#REF!,#REF!</definedName>
    <definedName name="Z_A72D7F17_E843_45F5_A257_DC060914C37A_.wvu.Rows" hidden="1">#REF!,#REF!</definedName>
    <definedName name="Z_AC797E33_BB07_440F_920C_8A9426261027_.wvu.PrintArea" localSheetId="5" hidden="1">#REF!</definedName>
    <definedName name="Z_AC797E33_BB07_440F_920C_8A9426261027_.wvu.PrintArea" localSheetId="4" hidden="1">#REF!</definedName>
    <definedName name="Z_AC797E33_BB07_440F_920C_8A9426261027_.wvu.PrintArea" hidden="1">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Cols" localSheetId="4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5" hidden="1">#REF!</definedName>
    <definedName name="Z_B01F82C8_E2BF_11D8_BD33_0000F8781956_.wvu.PrintTitles" localSheetId="4" hidden="1">#REF!</definedName>
    <definedName name="Z_B01F82C8_E2BF_11D8_BD33_0000F8781956_.wvu.PrintTitles" hidden="1">#REF!</definedName>
    <definedName name="Z_B1C6911B_1389_4D1E_B480_46B2A5907C37_.wvu.FilterData" localSheetId="5" hidden="1">#REF!</definedName>
    <definedName name="Z_B1C6911B_1389_4D1E_B480_46B2A5907C37_.wvu.FilterData" localSheetId="4" hidden="1">#REF!</definedName>
    <definedName name="Z_B1C6911B_1389_4D1E_B480_46B2A5907C37_.wvu.FilterData" hidden="1">#REF!</definedName>
    <definedName name="Z_B1C6911B_1389_4D1E_B480_46B2A5907C37_.wvu.PrintArea" localSheetId="5" hidden="1">#REF!</definedName>
    <definedName name="Z_B1C6911B_1389_4D1E_B480_46B2A5907C37_.wvu.PrintArea" localSheetId="4" hidden="1">#REF!</definedName>
    <definedName name="Z_B1C6911B_1389_4D1E_B480_46B2A5907C37_.wvu.PrintArea" hidden="1">#REF!</definedName>
    <definedName name="Z_B1C6911B_1389_4D1E_B480_46B2A5907C37_.wvu.Rows" localSheetId="5" hidden="1">#REF!,#REF!</definedName>
    <definedName name="Z_B1C6911B_1389_4D1E_B480_46B2A5907C37_.wvu.Rows" localSheetId="4" hidden="1">#REF!,#REF!</definedName>
    <definedName name="Z_B1C6911B_1389_4D1E_B480_46B2A5907C37_.wvu.Rows" hidden="1">#REF!,#REF!</definedName>
    <definedName name="Z_BBC1F061_EFA5_11D6_819E_0050BFE70486_.wvu.FilterData" localSheetId="5" hidden="1">#REF!</definedName>
    <definedName name="Z_BBC1F061_EFA5_11D6_819E_0050BFE70486_.wvu.FilterData" localSheetId="4" hidden="1">#REF!</definedName>
    <definedName name="Z_BBC1F061_EFA5_11D6_819E_0050BFE70486_.wvu.FilterData" hidden="1">#REF!</definedName>
    <definedName name="Z_BBC1F061_EFA5_11D6_819E_0050BFE70486_.wvu.Rows" hidden="1">#REF!,#REF!</definedName>
    <definedName name="Z_BD879655_49FA_40EC_B48C_A3116A0C7DFC_.wvu.PrintArea" localSheetId="5" hidden="1">#REF!</definedName>
    <definedName name="Z_BD879655_49FA_40EC_B48C_A3116A0C7DFC_.wvu.PrintArea" localSheetId="4" hidden="1">#REF!</definedName>
    <definedName name="Z_BD879655_49FA_40EC_B48C_A3116A0C7DFC_.wvu.PrintArea" hidden="1">#REF!</definedName>
    <definedName name="Z_C06073AE_7EF9_4843_A3E3_AB58B1214D42_.wvu.PrintArea" localSheetId="5" hidden="1">#REF!</definedName>
    <definedName name="Z_C06073AE_7EF9_4843_A3E3_AB58B1214D42_.wvu.PrintArea" localSheetId="4" hidden="1">#REF!</definedName>
    <definedName name="Z_C06073AE_7EF9_4843_A3E3_AB58B1214D42_.wvu.PrintArea" hidden="1">#REF!</definedName>
    <definedName name="Z_D205962A_A136_4D1E_8153_3458A266DBC1_.wvu.PrintArea" localSheetId="5" hidden="1">#REF!</definedName>
    <definedName name="Z_D205962A_A136_4D1E_8153_3458A266DBC1_.wvu.PrintArea" localSheetId="4" hidden="1">#REF!</definedName>
    <definedName name="Z_D205962A_A136_4D1E_8153_3458A266DBC1_.wvu.PrintArea" hidden="1">#REF!</definedName>
    <definedName name="Z_D4F8E9F6_5FCD_431C_A367_31DAEB399AF5_.wvu.FilterData" localSheetId="5" hidden="1">#REF!</definedName>
    <definedName name="Z_D4F8E9F6_5FCD_431C_A367_31DAEB399AF5_.wvu.FilterData" localSheetId="4" hidden="1">#REF!</definedName>
    <definedName name="Z_D4F8E9F6_5FCD_431C_A367_31DAEB399AF5_.wvu.FilterData" hidden="1">#REF!</definedName>
    <definedName name="Z_D851514D_BBEB_4B79_8707_98EE9C125F6D_.wvu.PrintArea" localSheetId="5" hidden="1">#REF!</definedName>
    <definedName name="Z_D851514D_BBEB_4B79_8707_98EE9C125F6D_.wvu.PrintArea" localSheetId="4" hidden="1">#REF!</definedName>
    <definedName name="Z_D851514D_BBEB_4B79_8707_98EE9C125F6D_.wvu.PrintArea" hidden="1">#REF!</definedName>
    <definedName name="Z_E1467D9E_08D8_4B26_A1A2_A7B2112B5B89_.wvu.PrintArea" localSheetId="5" hidden="1">#REF!</definedName>
    <definedName name="Z_E1467D9E_08D8_4B26_A1A2_A7B2112B5B89_.wvu.PrintArea" localSheetId="4" hidden="1">#REF!</definedName>
    <definedName name="Z_E1467D9E_08D8_4B26_A1A2_A7B2112B5B89_.wvu.PrintArea" hidden="1">#REF!</definedName>
    <definedName name="Z_E90A5213_D3DE_4C04_A09A_42130CCA258A_.wvu.Cols" localSheetId="5" hidden="1">#REF!</definedName>
    <definedName name="Z_E90A5213_D3DE_4C04_A09A_42130CCA258A_.wvu.Cols" localSheetId="4" hidden="1">#REF!</definedName>
    <definedName name="Z_E90A5213_D3DE_4C04_A09A_42130CCA258A_.wvu.Cols" hidden="1">#REF!</definedName>
    <definedName name="Z_E90A5213_D3DE_4C04_A09A_42130CCA258A_.wvu.PrintArea" localSheetId="5" hidden="1">#REF!</definedName>
    <definedName name="Z_E90A5213_D3DE_4C04_A09A_42130CCA258A_.wvu.PrintArea" localSheetId="4" hidden="1">#REF!</definedName>
    <definedName name="Z_E90A5213_D3DE_4C04_A09A_42130CCA258A_.wvu.PrintArea" hidden="1">#REF!</definedName>
    <definedName name="Z_E90A5213_D3DE_4C04_A09A_42130CCA258A_.wvu.Rows" localSheetId="5" hidden="1">#REF!,#REF!</definedName>
    <definedName name="Z_E90A5213_D3DE_4C04_A09A_42130CCA258A_.wvu.Rows" localSheetId="4" hidden="1">#REF!,#REF!</definedName>
    <definedName name="Z_E90A5213_D3DE_4C04_A09A_42130CCA258A_.wvu.Rows" hidden="1">#REF!,#REF!</definedName>
    <definedName name="Z_EAC59BBB_1142_473E_AA30_776C99FD5953_.wvu.PrintArea" localSheetId="5" hidden="1">#REF!</definedName>
    <definedName name="Z_EAC59BBB_1142_473E_AA30_776C99FD5953_.wvu.PrintArea" localSheetId="4" hidden="1">#REF!</definedName>
    <definedName name="Z_EAC59BBB_1142_473E_AA30_776C99FD5953_.wvu.PrintArea" hidden="1">#REF!</definedName>
    <definedName name="Z_F93FC798_0AC9_4DC8_A37A_5AC4EB838A1D_.wvu.PrintArea" localSheetId="5" hidden="1">#REF!</definedName>
    <definedName name="Z_F93FC798_0AC9_4DC8_A37A_5AC4EB838A1D_.wvu.PrintArea" localSheetId="4" hidden="1">#REF!</definedName>
    <definedName name="Z_F93FC798_0AC9_4DC8_A37A_5AC4EB838A1D_.wvu.PrintArea" hidden="1">#REF!</definedName>
    <definedName name="аа" localSheetId="5" hidden="1">#REF!</definedName>
    <definedName name="аа" localSheetId="4" hidden="1">#REF!</definedName>
    <definedName name="аа" hidden="1">#REF!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5" hidden="1">#REF!</definedName>
    <definedName name="авпвпвапивпивив" localSheetId="4" hidden="1">#REF!</definedName>
    <definedName name="авпвпвапивпивив" hidden="1">#REF!</definedName>
    <definedName name="авыа" localSheetId="5" hidden="1">#REF!</definedName>
    <definedName name="авыа" localSheetId="4" hidden="1">#REF!</definedName>
    <definedName name="авыа" hidden="1">#REF!</definedName>
    <definedName name="АЖ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иавиаитапиаи" localSheetId="5" hidden="1">#REF!</definedName>
    <definedName name="аиавиаитапиаи" localSheetId="4" hidden="1">#REF!</definedName>
    <definedName name="аиавиаитапиаи" hidden="1">#REF!</definedName>
    <definedName name="аипваивипав" localSheetId="5" hidden="1">#REF!</definedName>
    <definedName name="аипваивипав" localSheetId="4" hidden="1">#REF!</definedName>
    <definedName name="аипваивипав" hidden="1">#REF!</definedName>
    <definedName name="аираптопрьтп" localSheetId="5" hidden="1">#REF!</definedName>
    <definedName name="аираптопрьтп" localSheetId="4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5" hidden="1">#REF!</definedName>
    <definedName name="ақпвпвапариапиап" localSheetId="4" hidden="1">#REF!</definedName>
    <definedName name="ақпвпвапариапиап" hidden="1">#REF!</definedName>
    <definedName name="амвпмвпа" localSheetId="5" hidden="1">#REF!</definedName>
    <definedName name="амвпмвпа" localSheetId="4" hidden="1">#REF!</definedName>
    <definedName name="амвпмвпа" hidden="1">#REF!</definedName>
    <definedName name="апапап" localSheetId="5" hidden="1">#REF!</definedName>
    <definedName name="апапап" localSheetId="4" hidden="1">#REF!</definedName>
    <definedName name="апапап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авраорннеогнлгшль" hidden="1">{#N/A,#N/A,TRUE,"일정"}</definedName>
    <definedName name="АПРАРАОРЕОННОНГО" localSheetId="5" hidden="1">#REF!</definedName>
    <definedName name="АПРАРАОРЕОННОНГО" localSheetId="4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рварартаптаптап" localSheetId="5" hidden="1">#REF!</definedName>
    <definedName name="арварартаптаптап" localSheetId="4" hidden="1">#REF!</definedName>
    <definedName name="арварартаптаптап" hidden="1">#REF!</definedName>
    <definedName name="АТ22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багк" localSheetId="5" hidden="1">#REF!</definedName>
    <definedName name="багк" localSheetId="4" hidden="1">#REF!</definedName>
    <definedName name="багк" hidden="1">#REF!</definedName>
    <definedName name="банклар" localSheetId="5" hidden="1">#REF!</definedName>
    <definedName name="банклар" localSheetId="4" hidden="1">#REF!</definedName>
    <definedName name="банклар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иржа2" localSheetId="5" hidden="1">#REF!</definedName>
    <definedName name="Биржа2" localSheetId="4" hidden="1">#REF!</definedName>
    <definedName name="Биржа2" hidden="1">#REF!</definedName>
    <definedName name="ваа" hidden="1">{#N/A,#N/A,FALSE,"BODY"}</definedName>
    <definedName name="вав" hidden="1">{"'Monthly 1997'!$A$3:$S$89"}</definedName>
    <definedName name="вава" localSheetId="5" hidden="1">#REF!</definedName>
    <definedName name="вава" localSheetId="4" hidden="1">#REF!</definedName>
    <definedName name="вава" hidden="1">#REF!</definedName>
    <definedName name="ваваапмвмиапиа" localSheetId="5" hidden="1">#REF!</definedName>
    <definedName name="ваваапмвмиапиа" localSheetId="4" hidden="1">#REF!</definedName>
    <definedName name="ваваапмвмиапиа" hidden="1">#REF!</definedName>
    <definedName name="вававымвмавимап" localSheetId="5" hidden="1">#REF!</definedName>
    <definedName name="вававымвмавимап" localSheetId="4" hidden="1">#REF!</definedName>
    <definedName name="вававымвмавимап" hidden="1">#REF!</definedName>
    <definedName name="вавқамвпмвампв" localSheetId="5" hidden="1">#REF!</definedName>
    <definedName name="вавқамвпмвампв" localSheetId="4" hidden="1">#REF!</definedName>
    <definedName name="вавқамвпмвампв" hidden="1">#REF!</definedName>
    <definedName name="вавқпвпавпавпиаипаи" localSheetId="5" hidden="1">#REF!</definedName>
    <definedName name="вавқпвпавпавпиаипаи" localSheetId="4" hidden="1">#REF!</definedName>
    <definedName name="вавқпвпавпавпиаипаи" hidden="1">#REF!</definedName>
    <definedName name="вавпмвпавпиапапип" localSheetId="5" hidden="1">#REF!</definedName>
    <definedName name="вавпмвпавпиапапип" localSheetId="4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5" hidden="1">#REF!</definedName>
    <definedName name="вапмвапапапап" localSheetId="4" hidden="1">#REF!</definedName>
    <definedName name="вапмвапапапап" hidden="1">#REF!</definedName>
    <definedName name="вапрапоап" localSheetId="5" hidden="1">#REF!</definedName>
    <definedName name="вапрапоап" localSheetId="4" hidden="1">#REF!</definedName>
    <definedName name="вапрапоап" hidden="1">#REF!</definedName>
    <definedName name="вараераеопно" localSheetId="5" hidden="1">#REF!</definedName>
    <definedName name="вараераеопно" localSheetId="4" hidden="1">#REF!</definedName>
    <definedName name="вараераеопно" hidden="1">#REF!</definedName>
    <definedName name="варварврар" localSheetId="5" hidden="1">#REF!</definedName>
    <definedName name="варварврар" localSheetId="4" hidden="1">#REF!</definedName>
    <definedName name="варварврар" hidden="1">#REF!</definedName>
    <definedName name="ваываапвпвапв" localSheetId="5" hidden="1">#REF!</definedName>
    <definedName name="ваываапвпвапв" localSheetId="4" hidden="1">#REF!</definedName>
    <definedName name="ваываапвпвапв" hidden="1">#REF!</definedName>
    <definedName name="ваывавапмвпиа" localSheetId="5" hidden="1">#REF!</definedName>
    <definedName name="ваывавапмвпиа" localSheetId="4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ақвамвқмвамав" localSheetId="5" hidden="1">#REF!</definedName>
    <definedName name="вқақақвамвқмвамав" localSheetId="4" hidden="1">#REF!</definedName>
    <definedName name="вқақақвамвқмвамав" hidden="1">#REF!</definedName>
    <definedName name="вқақвақвақа" localSheetId="5" hidden="1">#REF!</definedName>
    <definedName name="вқақвақвақа" localSheetId="4" hidden="1">#REF!</definedName>
    <definedName name="вқақвақвақа" hidden="1">#REF!</definedName>
    <definedName name="вқақвақвақва" localSheetId="5" hidden="1">#REF!</definedName>
    <definedName name="вқақвақвақва" localSheetId="4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5" hidden="1">#REF!</definedName>
    <definedName name="вқақвақвақвапва" localSheetId="4" hidden="1">#REF!</definedName>
    <definedName name="вқақвақвақвапва" hidden="1">#REF!</definedName>
    <definedName name="вқақвамвқпвапкерпке" localSheetId="5" hidden="1">#REF!</definedName>
    <definedName name="вқақвамвқпвапкерпке" localSheetId="4" hidden="1">#REF!</definedName>
    <definedName name="вқақвамвқпвапкерпке" hidden="1">#REF!</definedName>
    <definedName name="вқақвамвмвамвамамав" localSheetId="5" hidden="1">#REF!</definedName>
    <definedName name="вқақвамвмвамвамамав" localSheetId="4" hidden="1">#REF!</definedName>
    <definedName name="вқақвамвмвамвамамав" hidden="1">#REF!</definedName>
    <definedName name="вмақвамқвақақув" localSheetId="5" hidden="1">#REF!</definedName>
    <definedName name="вмақвамқвақақув" localSheetId="4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5" hidden="1">#REF!</definedName>
    <definedName name="вмвамваввамв" localSheetId="4" hidden="1">#REF!</definedName>
    <definedName name="вмвамваввамв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5" hidden="1">#REF!</definedName>
    <definedName name="выпвпваып" localSheetId="4" hidden="1">#REF!</definedName>
    <definedName name="выпвпваып" hidden="1">#REF!</definedName>
    <definedName name="выф" localSheetId="5" hidden="1">#REF!</definedName>
    <definedName name="выф" localSheetId="4" hidden="1">#REF!</definedName>
    <definedName name="выф" hidden="1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ҒфқвафҒ" localSheetId="5" hidden="1">#REF!</definedName>
    <definedName name="ҒфқвафҒ" localSheetId="4" hidden="1">#REF!</definedName>
    <definedName name="ҒфқвафҒ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5" hidden="1">#REF!,#REF!,#REF!,#REF!</definedName>
    <definedName name="ддддд" localSheetId="4" hidden="1">#REF!,#REF!,#REF!,#REF!</definedName>
    <definedName name="ддддд" hidden="1">#REF!,#REF!,#REF!,#REF!</definedName>
    <definedName name="дехконобод" hidden="1">{#N/A,#N/A,FALSE,"BODY"}</definedName>
    <definedName name="Джизак" localSheetId="5" hidden="1">#REF!</definedName>
    <definedName name="Джизак" localSheetId="4" hidden="1">#REF!</definedName>
    <definedName name="Джизак" hidden="1">#REF!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5" hidden="1">#REF!</definedName>
    <definedName name="дохо" localSheetId="4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5" hidden="1">#REF!</definedName>
    <definedName name="ёё" localSheetId="4" hidden="1">#REF!</definedName>
    <definedName name="ёё" hidden="1">#REF!</definedName>
    <definedName name="енр" localSheetId="5" hidden="1">#REF!</definedName>
    <definedName name="енр" localSheetId="4" hidden="1">#REF!</definedName>
    <definedName name="енр" hidden="1">#REF!</definedName>
    <definedName name="жаб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жжжжжжж" localSheetId="5" hidden="1">#REF!</definedName>
    <definedName name="жжжжжжж" localSheetId="4" hidden="1">#REF!</definedName>
    <definedName name="жжжжжжж" hidden="1">#REF!</definedName>
    <definedName name="земельный" localSheetId="5" hidden="1">#REF!</definedName>
    <definedName name="земельный" localSheetId="4" hidden="1">#REF!</definedName>
    <definedName name="земельный" hidden="1">#REF!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потека" localSheetId="5" hidden="1">#REF!,#REF!,#REF!,#REF!</definedName>
    <definedName name="ипотека" localSheetId="4" hidden="1">#REF!,#REF!,#REF!,#REF!</definedName>
    <definedName name="ипотека" hidden="1">#REF!,#REF!,#REF!,#REF!</definedName>
    <definedName name="ипрол" localSheetId="5" hidden="1">#REF!</definedName>
    <definedName name="ипрол" localSheetId="4" hidden="1">#REF!</definedName>
    <definedName name="ипрол" hidden="1">#REF!</definedName>
    <definedName name="ирдтрш" hidden="1">{"'Monthly 1997'!$A$3:$S$89"}</definedName>
    <definedName name="Иссиқхона" localSheetId="5" hidden="1">#REF!</definedName>
    <definedName name="Иссиқхона" localSheetId="4" hidden="1">#REF!</definedName>
    <definedName name="Иссиқхона" hidden="1">#REF!</definedName>
    <definedName name="ишишилртшлрт" localSheetId="5" hidden="1">#REF!</definedName>
    <definedName name="ишишилртшлрт" localSheetId="4" hidden="1">#REF!</definedName>
    <definedName name="ишишилртшлрт" hidden="1">#REF!</definedName>
    <definedName name="ЙЙЙЙ" localSheetId="5" hidden="1">#REF!</definedName>
    <definedName name="ЙЙЙЙ" localSheetId="4" hidden="1">#REF!</definedName>
    <definedName name="ЙЙЙЙ" hidden="1">#REF!</definedName>
    <definedName name="йййййй" localSheetId="5" hidden="1">#REF!</definedName>
    <definedName name="йййййй" localSheetId="4" hidden="1">#REF!</definedName>
    <definedName name="йййййй" hidden="1">#REF!</definedName>
    <definedName name="Карбамид" hidden="1">{"'Monthly 1997'!$A$3:$S$89"}</definedName>
    <definedName name="Кашкадарья" localSheetId="5" hidden="1">#REF!</definedName>
    <definedName name="Кашкадарья" localSheetId="4" hidden="1">#REF!</definedName>
    <definedName name="Кашкадарья" hidden="1">#REF!</definedName>
    <definedName name="кепвкпвракрееапорпе" localSheetId="5" hidden="1">#REF!</definedName>
    <definedName name="кепвкпвракрееапорпе" localSheetId="4" hidden="1">#REF!</definedName>
    <definedName name="кепвкпвракрееапорпе" hidden="1">#REF!</definedName>
    <definedName name="кпвпак" localSheetId="5" hidden="1">#REF!</definedName>
    <definedName name="кпвпак" localSheetId="4" hidden="1">#REF!</definedName>
    <definedName name="кпвпак" hidden="1">#REF!</definedName>
    <definedName name="кпеувпеккепекрпеак" localSheetId="5" hidden="1">#REF!</definedName>
    <definedName name="кпеувпеккепекрпеак" localSheetId="4" hidden="1">#REF!</definedName>
    <definedName name="кпеувпеккепекрпеак" hidden="1">#REF!</definedName>
    <definedName name="куподлоқпждлвао" localSheetId="5" hidden="1">#REF!</definedName>
    <definedName name="куподлоқпждлвао" localSheetId="4" hidden="1">#REF!</definedName>
    <definedName name="куподлоқпждлвао" hidden="1">#REF!</definedName>
    <definedName name="қамвқамвпмавпмвмав" localSheetId="5" hidden="1">#REF!</definedName>
    <definedName name="қамвқамвпмавпмвмав" localSheetId="4" hidden="1">#REF!</definedName>
    <definedName name="қамвқамвпмавпмвмав" hidden="1">#REF!</definedName>
    <definedName name="қвавқа" localSheetId="5" hidden="1">#REF!</definedName>
    <definedName name="қвавқа" localSheetId="4" hidden="1">#REF!</definedName>
    <definedName name="қвавқа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5" hidden="1">#REF!</definedName>
    <definedName name="қвақвавпмаирптенр" localSheetId="4" hidden="1">#REF!</definedName>
    <definedName name="қвақвавпмаирптенр" hidden="1">#REF!</definedName>
    <definedName name="қвақвақвақвақавпапқ" localSheetId="5" hidden="1">#REF!</definedName>
    <definedName name="қвақвақвақвақавпапқ" localSheetId="4" hidden="1">#REF!</definedName>
    <definedName name="қвақвақвақвақавпапқ" hidden="1">#REF!</definedName>
    <definedName name="қвақвамқвамқвамвқ" localSheetId="5" hidden="1">#REF!</definedName>
    <definedName name="қвақвамқвамқвамвқ" localSheetId="4" hidden="1">#REF!</definedName>
    <definedName name="қвақвамқвамқвамвқ" hidden="1">#REF!</definedName>
    <definedName name="қвақвапмвпмва" localSheetId="5" hidden="1">#REF!</definedName>
    <definedName name="қвақвапмвпмва" localSheetId="4" hidden="1">#REF!</definedName>
    <definedName name="қвақвапмвпмва" hidden="1">#REF!</definedName>
    <definedName name="қвамавамвамавмвамавама" localSheetId="5" hidden="1">#REF!</definedName>
    <definedName name="қвамавамвамавмвамавама" localSheetId="4" hidden="1">#REF!</definedName>
    <definedName name="қвамавамвамавмвамавама" hidden="1">#REF!</definedName>
    <definedName name="қвапқвпавқапмв" localSheetId="5" hidden="1">#REF!</definedName>
    <definedName name="қвапқвпавқапмв" localSheetId="4" hidden="1">#REF!</definedName>
    <definedName name="қвапқвпавқапмв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фвфқавақақ" localSheetId="5" hidden="1">#REF!</definedName>
    <definedName name="қфвфқавақақ" localSheetId="4" hidden="1">#REF!</definedName>
    <definedName name="қфвфқавақақ" hidden="1">#REF!</definedName>
    <definedName name="лдж" hidden="1">{"'Monthly 1997'!$A$3:$S$89"}</definedName>
    <definedName name="ЛЛЛЛ" localSheetId="5" hidden="1">#REF!</definedName>
    <definedName name="ЛЛЛЛ" localSheetId="4" hidden="1">#REF!</definedName>
    <definedName name="ЛЛЛЛ" hidden="1">#REF!</definedName>
    <definedName name="мвчапмвапмвапмв" localSheetId="5" hidden="1">#REF!</definedName>
    <definedName name="мвчапмвапмвапмв" localSheetId="4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пвапмиаа" localSheetId="5" hidden="1">#REF!</definedName>
    <definedName name="мпвапмиаа" localSheetId="4" hidden="1">#REF!</definedName>
    <definedName name="мпвапмиаа" hidden="1">#REF!</definedName>
    <definedName name="нар26" hidden="1">#N/A</definedName>
    <definedName name="Ноябрь" hidden="1">{#N/A,#N/A,TRUE,"일정"}</definedName>
    <definedName name="_xlnm.Print_Area" localSheetId="3">'Дастурдан ташқари'!$A$1:$AH$9</definedName>
    <definedName name="_xlnm.Print_Area" localSheetId="0">Свод!$A$1:$P$24</definedName>
    <definedName name="_xlnm.Print_Area" localSheetId="5">'Свод (2)'!$A$1:$BA$87</definedName>
    <definedName name="_xlnm.Print_Area" localSheetId="6">'Свод ТЖ (2)'!$A$1:$G$23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лма" localSheetId="5" hidden="1">#REF!</definedName>
    <definedName name="олма" localSheetId="4" hidden="1">#REF!</definedName>
    <definedName name="олма" hidden="1">#REF!</definedName>
    <definedName name="олмалик" localSheetId="5" hidden="1">#REF!</definedName>
    <definedName name="олмалик" localSheetId="4" hidden="1">#REF!</definedName>
    <definedName name="олмалик" hidden="1">#REF!</definedName>
    <definedName name="ольга" hidden="1">{#N/A,#N/A,FALSE,"BODY"}</definedName>
    <definedName name="ооллолол" localSheetId="5" hidden="1">#REF!</definedName>
    <definedName name="ооллолол" localSheetId="4" hidden="1">#REF!</definedName>
    <definedName name="ооллолол" hidden="1">#REF!</definedName>
    <definedName name="ооооо" localSheetId="5" hidden="1">#REF!,#REF!,#REF!,#REF!</definedName>
    <definedName name="ооооо" localSheetId="4" hidden="1">#REF!,#REF!,#REF!,#REF!</definedName>
    <definedName name="ооооо" hidden="1">#REF!,#REF!,#REF!,#REF!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5" hidden="1">#REF!</definedName>
    <definedName name="парапр" localSheetId="4" hidden="1">#REF!</definedName>
    <definedName name="парапр" hidden="1">#REF!</definedName>
    <definedName name="пароопвслв" localSheetId="5" hidden="1">#REF!</definedName>
    <definedName name="пароопвслв" localSheetId="4" hidden="1">#REF!</definedName>
    <definedName name="пароопвслв" hidden="1">#REF!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5" hidden="1">#REF!</definedName>
    <definedName name="пқвапвпаипавп" localSheetId="4" hidden="1">#REF!</definedName>
    <definedName name="пқвапвпаипавп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акераераерт" localSheetId="5" hidden="1">#REF!</definedName>
    <definedName name="пракераераерт" localSheetId="4" hidden="1">#REF!</definedName>
    <definedName name="пракераераерт" hidden="1">#REF!</definedName>
    <definedName name="прлвадп" localSheetId="5" hidden="1">#REF!</definedName>
    <definedName name="прлвадп" localSheetId="4" hidden="1">#REF!</definedName>
    <definedName name="прлвадп" hidden="1">#REF!</definedName>
    <definedName name="проба" localSheetId="5" hidden="1">#REF!,#REF!</definedName>
    <definedName name="проба" localSheetId="4" hidden="1">#REF!,#REF!</definedName>
    <definedName name="проба" hidden="1">#REF!,#REF!</definedName>
    <definedName name="ПРОМ" localSheetId="5" hidden="1">#REF!</definedName>
    <definedName name="ПРОМ" localSheetId="4" hidden="1">#REF!</definedName>
    <definedName name="ПРОМ" hidden="1">#REF!</definedName>
    <definedName name="прпрпрпрпрпрпрпрпрп" hidden="1">{"'Monthly 1997'!$A$3:$S$89"}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ма" localSheetId="5" hidden="1">#REF!</definedName>
    <definedName name="рома" localSheetId="4" hidden="1">#REF!</definedName>
    <definedName name="рома" hidden="1">#REF!</definedName>
    <definedName name="ропропрп" hidden="1">"C:\Windows\Рабочий стол\ПК-17-2002\Шурчи.xls"</definedName>
    <definedName name="рорро" hidden="1">{#N/A,#N/A,FALSE,"BODY"}</definedName>
    <definedName name="РУЗ123" localSheetId="5" hidden="1">#REF!</definedName>
    <definedName name="РУЗ123" localSheetId="4" hidden="1">#REF!</definedName>
    <definedName name="РУЗ123" hidden="1">#REF!</definedName>
    <definedName name="РУз3" localSheetId="5" hidden="1">#REF!</definedName>
    <definedName name="РУз3" localSheetId="4" hidden="1">#REF!</definedName>
    <definedName name="РУз3" hidden="1">#REF!</definedName>
    <definedName name="с" localSheetId="5" hidden="1">#REF!</definedName>
    <definedName name="с" localSheetId="4" hidden="1">#REF!</definedName>
    <definedName name="с" hidden="1">#REF!</definedName>
    <definedName name="Сводни" hidden="1">{#N/A,#N/A,TRUE,"일정"}</definedName>
    <definedName name="сохалар" localSheetId="5" hidden="1">#REF!</definedName>
    <definedName name="сохалар" localSheetId="4" hidden="1">#REF!</definedName>
    <definedName name="сохалар" hidden="1">#REF!</definedName>
    <definedName name="Срез_Бошланиш">#N/A</definedName>
    <definedName name="Срез_Жадвал_тури1">#N/A</definedName>
    <definedName name="Срез_Муддат_тури">#N/A</definedName>
    <definedName name="Срез_Тугаш">#N/A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5" hidden="1">#REF!</definedName>
    <definedName name="Территории" localSheetId="4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5" hidden="1">#REF!</definedName>
    <definedName name="транспоовооов" localSheetId="4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ўзхў" localSheetId="5" hidden="1">#REF!</definedName>
    <definedName name="ўзхў" localSheetId="4" hidden="1">#REF!</definedName>
    <definedName name="ўзхў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рта" localSheetId="5" hidden="1">#REF!</definedName>
    <definedName name="урта" localSheetId="4" hidden="1">#REF!</definedName>
    <definedName name="урта" hidden="1">#REF!</definedName>
    <definedName name="уртачирчик" localSheetId="5" hidden="1">#REF!</definedName>
    <definedName name="уртачирчик" localSheetId="4" hidden="1">#REF!</definedName>
    <definedName name="уртачирчик" hidden="1">#REF!</definedName>
    <definedName name="ўртачирчик" localSheetId="5" hidden="1">#REF!</definedName>
    <definedName name="ўртачирчик" localSheetId="4" hidden="1">#REF!</definedName>
    <definedName name="ўртачирчик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евраль" localSheetId="5" hidden="1">#REF!,#REF!,#REF!,#REF!</definedName>
    <definedName name="февраль" localSheetId="4" hidden="1">#REF!,#REF!,#REF!,#REF!</definedName>
    <definedName name="февраль" hidden="1">#REF!,#REF!,#REF!,#REF!</definedName>
    <definedName name="фқақвақвақвақва" localSheetId="5" hidden="1">#REF!</definedName>
    <definedName name="фқақвақвақвақва" localSheetId="4" hidden="1">#REF!</definedName>
    <definedName name="фқақвақвақвақва" hidden="1">#REF!</definedName>
    <definedName name="фқақвапвпм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вфй" localSheetId="5" hidden="1">#REF!</definedName>
    <definedName name="цвфй" localSheetId="4" hidden="1">#REF!</definedName>
    <definedName name="цвфй" hidden="1">#REF!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5" hidden="1">#REF!</definedName>
    <definedName name="цукцкцк" localSheetId="4" hidden="1">#REF!</definedName>
    <definedName name="цукцкцк" hidden="1">#REF!</definedName>
    <definedName name="чапо" localSheetId="5" hidden="1">#REF!</definedName>
    <definedName name="чапо" localSheetId="4" hidden="1">#REF!</definedName>
    <definedName name="чапо" hidden="1">#REF!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5" hidden="1">#REF!</definedName>
    <definedName name="ыаувыавамвпмвапвап" localSheetId="4" hidden="1">#REF!</definedName>
    <definedName name="ыаувыавамвпмвапвап" hidden="1">#REF!</definedName>
    <definedName name="ыафыафывафыафыафыа" localSheetId="5" hidden="1">#REF!</definedName>
    <definedName name="ыафыафывафыафыафыа" localSheetId="4" hidden="1">#REF!</definedName>
    <definedName name="ыафыафывафыафыафыа" hidden="1">#REF!</definedName>
    <definedName name="ываавпмвмпва" localSheetId="5" hidden="1">#REF!</definedName>
    <definedName name="ываавпмвмпва" localSheetId="4" hidden="1">#REF!</definedName>
    <definedName name="ываавпмвмпва" hidden="1">#REF!</definedName>
    <definedName name="ываыаыаывамыв" localSheetId="5" hidden="1">#REF!</definedName>
    <definedName name="ываыаыаывамыв" localSheetId="4" hidden="1">#REF!</definedName>
    <definedName name="ываыаыаывамыв" hidden="1">#REF!</definedName>
    <definedName name="ываывавпвпаиаиа" localSheetId="5" hidden="1">#REF!</definedName>
    <definedName name="ываывавпвпаиаиа" localSheetId="4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5" hidden="1">#REF!</definedName>
    <definedName name="ывпавпмиап" localSheetId="4" hidden="1">#REF!</definedName>
    <definedName name="ывпавпмиап" hidden="1">#REF!</definedName>
    <definedName name="ывываыавпмавпмиам" localSheetId="5" hidden="1">#REF!</definedName>
    <definedName name="ывываыавпмавпмиам" localSheetId="4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5" hidden="1">#REF!</definedName>
    <definedName name="ээээээ" localSheetId="4" hidden="1">#REF!</definedName>
    <definedName name="ээээээ" hidden="1">#REF!</definedName>
    <definedName name="юкори" localSheetId="5" hidden="1">#REF!</definedName>
    <definedName name="юкори" localSheetId="4" hidden="1">#REF!</definedName>
    <definedName name="юкори" hidden="1">#REF!</definedName>
    <definedName name="я\чсячсячсячсячсячсячсмячс" localSheetId="5" hidden="1">#REF!</definedName>
    <definedName name="я\чсячсячсячсячсячсячсмячс" localSheetId="4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5" hidden="1">#REF!</definedName>
    <definedName name="яқвяқвяқававқмсвмвмва" localSheetId="4" hidden="1">#REF!</definedName>
    <definedName name="яқвяқвяқававқмсвмвмва" hidden="1">#REF!</definedName>
    <definedName name="ячсячсячсячсячс" localSheetId="5" hidden="1">#REF!</definedName>
    <definedName name="ячсячсячсячсячс" localSheetId="4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5" hidden="1">#REF!</definedName>
    <definedName name="계획" localSheetId="4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5" hidden="1">#REF!</definedName>
    <definedName name="셀리카" localSheetId="4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4="http://schemas.microsoft.com/office/spreadsheetml/2009/9/main" uri="{876F7934-8845-4945-9796-88D515C7AA90}">
      <x14:pivotCaches>
        <pivotCache cacheId="4" r:id="rId8"/>
        <pivotCache cacheId="5" r:id="rId9"/>
        <pivotCache cacheId="6" r:id="rId10"/>
        <pivotCache cacheId="7" r:id="rId11"/>
      </x14:pivotCaches>
    </ext>
    <ext xmlns:x14="http://schemas.microsoft.com/office/spreadsheetml/2009/9/main" uri="{BBE1A952-AA13-448e-AADC-164F8A28A991}">
      <x14:slicerCaches>
        <x14:slicerCache r:id="rId12"/>
        <x14:slicerCache r:id="rId13"/>
        <x14:slicerCache r:id="rId14"/>
        <x14:slicerCache r:id="rId15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T6" i="80" l="1"/>
  <c r="T7" i="80"/>
  <c r="T54" i="69"/>
  <c r="T53" i="69"/>
  <c r="T52" i="69"/>
  <c r="T51" i="69"/>
  <c r="V53" i="69" l="1"/>
  <c r="G53" i="69"/>
  <c r="A53" i="69"/>
  <c r="S7" i="69" l="1"/>
  <c r="R7" i="69"/>
  <c r="Q7" i="69"/>
  <c r="AC7" i="69" l="1"/>
  <c r="P7" i="69" l="1"/>
  <c r="A43" i="69" l="1"/>
  <c r="G43" i="69"/>
  <c r="T43" i="69"/>
  <c r="V43" i="69"/>
  <c r="A44" i="69"/>
  <c r="G44" i="69"/>
  <c r="T44" i="69"/>
  <c r="V44" i="69"/>
  <c r="A45" i="69"/>
  <c r="G45" i="69"/>
  <c r="T45" i="69"/>
  <c r="V45" i="69"/>
  <c r="A46" i="69"/>
  <c r="G46" i="69"/>
  <c r="T46" i="69"/>
  <c r="V46" i="69"/>
  <c r="A47" i="69"/>
  <c r="G47" i="69"/>
  <c r="T47" i="69"/>
  <c r="V47" i="69"/>
  <c r="A48" i="69"/>
  <c r="G48" i="69"/>
  <c r="T48" i="69"/>
  <c r="V48" i="69"/>
  <c r="A37" i="69"/>
  <c r="G37" i="69"/>
  <c r="T37" i="69"/>
  <c r="V37" i="69"/>
  <c r="A38" i="69"/>
  <c r="G38" i="69"/>
  <c r="T38" i="69"/>
  <c r="V38" i="69"/>
  <c r="A34" i="69"/>
  <c r="G34" i="69"/>
  <c r="T34" i="69"/>
  <c r="V34" i="69"/>
  <c r="A27" i="69"/>
  <c r="G27" i="69"/>
  <c r="T27" i="69"/>
  <c r="V27" i="69"/>
  <c r="A25" i="69"/>
  <c r="G25" i="69"/>
  <c r="T25" i="69"/>
  <c r="V25" i="69"/>
  <c r="A19" i="69"/>
  <c r="G19" i="69"/>
  <c r="T19" i="69"/>
  <c r="V19" i="69"/>
  <c r="A15" i="69"/>
  <c r="G15" i="69"/>
  <c r="T15" i="69"/>
  <c r="V15" i="69"/>
  <c r="A11" i="69"/>
  <c r="G11" i="69"/>
  <c r="T11" i="69"/>
  <c r="V11" i="69"/>
  <c r="A12" i="69"/>
  <c r="G12" i="69"/>
  <c r="T12" i="69"/>
  <c r="V12" i="69"/>
  <c r="A13" i="69"/>
  <c r="G13" i="69"/>
  <c r="T13" i="69"/>
  <c r="V13" i="69"/>
  <c r="V54" i="69" l="1"/>
  <c r="V52" i="69"/>
  <c r="V51" i="69"/>
  <c r="V50" i="69"/>
  <c r="V49" i="69"/>
  <c r="V42" i="69"/>
  <c r="V41" i="69"/>
  <c r="V40" i="69"/>
  <c r="V39" i="69"/>
  <c r="V36" i="69"/>
  <c r="V35" i="69"/>
  <c r="V33" i="69"/>
  <c r="V32" i="69"/>
  <c r="V31" i="69"/>
  <c r="V30" i="69"/>
  <c r="V29" i="69"/>
  <c r="V28" i="69"/>
  <c r="V26" i="69"/>
  <c r="V24" i="69"/>
  <c r="V23" i="69"/>
  <c r="V22" i="69"/>
  <c r="V21" i="69"/>
  <c r="V20" i="69"/>
  <c r="V18" i="69"/>
  <c r="V17" i="69"/>
  <c r="V16" i="69"/>
  <c r="V14" i="69"/>
  <c r="V10" i="69"/>
  <c r="V9" i="69"/>
  <c r="V8" i="69"/>
  <c r="L1" i="83" l="1"/>
  <c r="E20" i="83" s="1"/>
  <c r="E7" i="83" l="1"/>
  <c r="E6" i="83" s="1"/>
  <c r="E8" i="83"/>
  <c r="E9" i="83"/>
  <c r="E13" i="83"/>
  <c r="E17" i="83"/>
  <c r="E21" i="83"/>
  <c r="E10" i="83"/>
  <c r="E14" i="83"/>
  <c r="E18" i="83"/>
  <c r="E22" i="83"/>
  <c r="E11" i="83"/>
  <c r="E15" i="83"/>
  <c r="E19" i="83"/>
  <c r="E12" i="83"/>
  <c r="E16" i="83"/>
  <c r="G51" i="69" l="1"/>
  <c r="G52" i="69"/>
  <c r="G54" i="69"/>
  <c r="A51" i="69"/>
  <c r="A52" i="69"/>
  <c r="A54" i="69"/>
  <c r="O23" i="73" l="1"/>
  <c r="N23" i="73"/>
  <c r="M23" i="73"/>
  <c r="L23" i="73"/>
  <c r="J23" i="73"/>
  <c r="H23" i="73"/>
  <c r="G23" i="73"/>
  <c r="F23" i="73"/>
  <c r="E23" i="73"/>
  <c r="C23" i="73"/>
  <c r="O22" i="73"/>
  <c r="N22" i="73"/>
  <c r="M22" i="73"/>
  <c r="L22" i="73"/>
  <c r="J22" i="73"/>
  <c r="H22" i="73"/>
  <c r="G22" i="73"/>
  <c r="F22" i="73"/>
  <c r="E22" i="73"/>
  <c r="C22" i="73"/>
  <c r="O21" i="73"/>
  <c r="N21" i="73"/>
  <c r="M21" i="73"/>
  <c r="L21" i="73"/>
  <c r="J21" i="73"/>
  <c r="H21" i="73"/>
  <c r="G21" i="73"/>
  <c r="F21" i="73"/>
  <c r="E21" i="73"/>
  <c r="C21" i="73"/>
  <c r="A7" i="80"/>
  <c r="AE6" i="80"/>
  <c r="AD6" i="80"/>
  <c r="AC6" i="80"/>
  <c r="AB6" i="80"/>
  <c r="Y6" i="80"/>
  <c r="X6" i="80"/>
  <c r="W6" i="80"/>
  <c r="V6" i="80"/>
  <c r="U6" i="80"/>
  <c r="G2" i="80" s="1"/>
  <c r="C6" i="80"/>
  <c r="B19" i="73" l="1"/>
  <c r="B18" i="73"/>
  <c r="B17" i="73"/>
  <c r="B16" i="73"/>
  <c r="B15" i="73"/>
  <c r="B14" i="73"/>
  <c r="B13" i="73"/>
  <c r="B12" i="73"/>
  <c r="B10" i="73"/>
  <c r="B9" i="73"/>
  <c r="B8" i="73"/>
  <c r="B7" i="73"/>
  <c r="Y7" i="69" l="1"/>
  <c r="X7" i="69"/>
  <c r="W7" i="69"/>
  <c r="U7" i="69"/>
  <c r="V7" i="69" l="1"/>
  <c r="A50" i="69"/>
  <c r="A49" i="69"/>
  <c r="A42" i="69"/>
  <c r="A41" i="69"/>
  <c r="A40" i="69"/>
  <c r="A39" i="69"/>
  <c r="A36" i="69"/>
  <c r="A35" i="69"/>
  <c r="A33" i="69"/>
  <c r="A32" i="69"/>
  <c r="A31" i="69"/>
  <c r="A30" i="69"/>
  <c r="A29" i="69"/>
  <c r="A28" i="69"/>
  <c r="A26" i="69"/>
  <c r="A24" i="69"/>
  <c r="A23" i="69"/>
  <c r="A22" i="69"/>
  <c r="A21" i="69"/>
  <c r="A20" i="69"/>
  <c r="A18" i="69"/>
  <c r="A17" i="69"/>
  <c r="A16" i="69"/>
  <c r="A14" i="69"/>
  <c r="A10" i="69"/>
  <c r="A9" i="69"/>
  <c r="A8" i="69"/>
  <c r="C7" i="69"/>
  <c r="K14" i="73" l="1"/>
  <c r="K10" i="73"/>
  <c r="K13" i="73"/>
  <c r="K9" i="73"/>
  <c r="K15" i="73"/>
  <c r="K12" i="73"/>
  <c r="K8" i="73"/>
  <c r="K7" i="73"/>
  <c r="D8" i="83"/>
  <c r="D13" i="83"/>
  <c r="D17" i="83"/>
  <c r="D21" i="83"/>
  <c r="D15" i="83"/>
  <c r="D19" i="83"/>
  <c r="D16" i="83"/>
  <c r="D9" i="83"/>
  <c r="D14" i="83"/>
  <c r="D18" i="83"/>
  <c r="D22" i="83"/>
  <c r="D10" i="83"/>
  <c r="D12" i="83"/>
  <c r="D20" i="83"/>
  <c r="C22" i="83"/>
  <c r="C20" i="83"/>
  <c r="C18" i="83"/>
  <c r="C16" i="83"/>
  <c r="C14" i="83"/>
  <c r="C12" i="83"/>
  <c r="D7" i="83"/>
  <c r="C8" i="83"/>
  <c r="C11" i="83"/>
  <c r="F11" i="83" s="1"/>
  <c r="C9" i="83"/>
  <c r="C7" i="83"/>
  <c r="C10" i="83"/>
  <c r="C21" i="83"/>
  <c r="C19" i="83"/>
  <c r="C17" i="83"/>
  <c r="C15" i="83"/>
  <c r="C13" i="83"/>
  <c r="L11" i="73"/>
  <c r="H11" i="73"/>
  <c r="E11" i="73"/>
  <c r="O11" i="73"/>
  <c r="G11" i="73"/>
  <c r="C11" i="73"/>
  <c r="M11" i="73"/>
  <c r="N11" i="73"/>
  <c r="J11" i="73"/>
  <c r="F11" i="73"/>
  <c r="J7" i="73"/>
  <c r="O7" i="73"/>
  <c r="L12" i="73"/>
  <c r="L16" i="73"/>
  <c r="J16" i="73"/>
  <c r="O8" i="73"/>
  <c r="M8" i="73"/>
  <c r="L13" i="73"/>
  <c r="O13" i="73"/>
  <c r="M7" i="73"/>
  <c r="N12" i="73"/>
  <c r="O16" i="73"/>
  <c r="M16" i="73"/>
  <c r="N13" i="73"/>
  <c r="J13" i="73"/>
  <c r="N7" i="73"/>
  <c r="N16" i="73"/>
  <c r="M17" i="73"/>
  <c r="N9" i="73"/>
  <c r="L14" i="73"/>
  <c r="J14" i="73"/>
  <c r="N18" i="73"/>
  <c r="L18" i="73"/>
  <c r="N10" i="73"/>
  <c r="L15" i="73"/>
  <c r="F8" i="73"/>
  <c r="E9" i="73"/>
  <c r="J12" i="73"/>
  <c r="N8" i="73"/>
  <c r="M13" i="73"/>
  <c r="N17" i="73"/>
  <c r="L9" i="73"/>
  <c r="J9" i="73"/>
  <c r="N14" i="73"/>
  <c r="J18" i="73"/>
  <c r="O18" i="73"/>
  <c r="L10" i="73"/>
  <c r="J10" i="73"/>
  <c r="N19" i="73"/>
  <c r="L19" i="73"/>
  <c r="G8" i="73"/>
  <c r="H8" i="73"/>
  <c r="G9" i="73"/>
  <c r="G14" i="73"/>
  <c r="C18" i="73"/>
  <c r="H13" i="73"/>
  <c r="F13" i="73"/>
  <c r="L7" i="73"/>
  <c r="M12" i="73"/>
  <c r="J8" i="73"/>
  <c r="L17" i="73"/>
  <c r="J17" i="73"/>
  <c r="O9" i="73"/>
  <c r="M9" i="73"/>
  <c r="M18" i="73"/>
  <c r="O10" i="73"/>
  <c r="N15" i="73"/>
  <c r="O15" i="73"/>
  <c r="J19" i="73"/>
  <c r="C8" i="73"/>
  <c r="H9" i="73"/>
  <c r="C9" i="73"/>
  <c r="E14" i="73"/>
  <c r="C14" i="73"/>
  <c r="J15" i="73"/>
  <c r="M19" i="73"/>
  <c r="E8" i="73"/>
  <c r="F9" i="73"/>
  <c r="F18" i="73"/>
  <c r="G13" i="73"/>
  <c r="C10" i="73"/>
  <c r="H15" i="73"/>
  <c r="H19" i="73"/>
  <c r="F19" i="73"/>
  <c r="E7" i="73"/>
  <c r="G7" i="73"/>
  <c r="E12" i="73"/>
  <c r="E16" i="73"/>
  <c r="C16" i="73"/>
  <c r="H16" i="73"/>
  <c r="O14" i="73"/>
  <c r="H10" i="73"/>
  <c r="H12" i="73"/>
  <c r="G16" i="73"/>
  <c r="O12" i="73"/>
  <c r="M15" i="73"/>
  <c r="H14" i="73"/>
  <c r="H18" i="73"/>
  <c r="C13" i="73"/>
  <c r="F15" i="73"/>
  <c r="G17" i="73"/>
  <c r="E17" i="73"/>
  <c r="C7" i="73"/>
  <c r="G12" i="73"/>
  <c r="O19" i="73"/>
  <c r="G18" i="73"/>
  <c r="E15" i="73"/>
  <c r="C19" i="73"/>
  <c r="H17" i="73"/>
  <c r="L8" i="73"/>
  <c r="O17" i="73"/>
  <c r="M14" i="73"/>
  <c r="M10" i="73"/>
  <c r="F14" i="73"/>
  <c r="E18" i="73"/>
  <c r="G10" i="73"/>
  <c r="F10" i="73"/>
  <c r="C15" i="73"/>
  <c r="G19" i="73"/>
  <c r="C17" i="73"/>
  <c r="F7" i="73"/>
  <c r="H7" i="73"/>
  <c r="F12" i="73"/>
  <c r="C12" i="73"/>
  <c r="F16" i="73"/>
  <c r="E13" i="73"/>
  <c r="E10" i="73"/>
  <c r="G15" i="73"/>
  <c r="E19" i="73"/>
  <c r="F17" i="73"/>
  <c r="C6" i="83" l="1"/>
  <c r="G16" i="83"/>
  <c r="F16" i="83"/>
  <c r="G22" i="83"/>
  <c r="F22" i="83"/>
  <c r="G8" i="83"/>
  <c r="F8" i="83"/>
  <c r="G15" i="83"/>
  <c r="F15" i="83"/>
  <c r="F21" i="83"/>
  <c r="G21" i="83"/>
  <c r="F10" i="83"/>
  <c r="G10" i="83"/>
  <c r="G18" i="83"/>
  <c r="F18" i="83"/>
  <c r="G11" i="83"/>
  <c r="G13" i="83"/>
  <c r="F13" i="83"/>
  <c r="G17" i="83"/>
  <c r="F17" i="83"/>
  <c r="G19" i="83"/>
  <c r="F19" i="83"/>
  <c r="G7" i="83"/>
  <c r="D6" i="83"/>
  <c r="F7" i="83"/>
  <c r="G9" i="83"/>
  <c r="F9" i="83"/>
  <c r="F12" i="83"/>
  <c r="G12" i="83"/>
  <c r="G14" i="83"/>
  <c r="F14" i="83"/>
  <c r="F20" i="83"/>
  <c r="G20" i="83"/>
  <c r="G6" i="83" l="1"/>
  <c r="F6" i="83"/>
  <c r="D23" i="75" l="1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7" i="75"/>
  <c r="C23" i="75"/>
  <c r="C22" i="75"/>
  <c r="C21" i="75"/>
  <c r="C20" i="75"/>
  <c r="C19" i="75"/>
  <c r="C18" i="75"/>
  <c r="C17" i="75"/>
  <c r="C16" i="75"/>
  <c r="C15" i="75"/>
  <c r="C14" i="75"/>
  <c r="C13" i="75"/>
  <c r="C12" i="75"/>
  <c r="C11" i="75"/>
  <c r="C10" i="75"/>
  <c r="C9" i="75"/>
  <c r="C8" i="75"/>
  <c r="C7" i="75"/>
  <c r="L1" i="75"/>
  <c r="G22" i="75" l="1"/>
  <c r="F22" i="75"/>
  <c r="G42" i="69" l="1"/>
  <c r="G41" i="69"/>
  <c r="G40" i="69"/>
  <c r="G39" i="69"/>
  <c r="G36" i="69"/>
  <c r="G35" i="69"/>
  <c r="G33" i="69"/>
  <c r="G32" i="69"/>
  <c r="G31" i="69"/>
  <c r="G30" i="69"/>
  <c r="G29" i="69"/>
  <c r="G28" i="69"/>
  <c r="G26" i="69"/>
  <c r="G24" i="69"/>
  <c r="G23" i="69"/>
  <c r="G22" i="69"/>
  <c r="G21" i="69"/>
  <c r="G20" i="69"/>
  <c r="G18" i="69"/>
  <c r="G17" i="69"/>
  <c r="G50" i="69"/>
  <c r="G16" i="69"/>
  <c r="G14" i="69"/>
  <c r="G10" i="69"/>
  <c r="G9" i="69"/>
  <c r="G8" i="69"/>
  <c r="G49" i="69"/>
  <c r="T42" i="69"/>
  <c r="T41" i="69"/>
  <c r="T40" i="69"/>
  <c r="T39" i="69"/>
  <c r="T36" i="69"/>
  <c r="T35" i="69"/>
  <c r="T33" i="69"/>
  <c r="T32" i="69"/>
  <c r="T31" i="69"/>
  <c r="T30" i="69"/>
  <c r="T29" i="69"/>
  <c r="T28" i="69"/>
  <c r="T26" i="69"/>
  <c r="T24" i="69"/>
  <c r="T23" i="69"/>
  <c r="T22" i="69"/>
  <c r="T21" i="69"/>
  <c r="T20" i="69"/>
  <c r="T18" i="69"/>
  <c r="T17" i="69"/>
  <c r="T50" i="69"/>
  <c r="T16" i="69"/>
  <c r="T14" i="69"/>
  <c r="T10" i="69"/>
  <c r="T9" i="69"/>
  <c r="T8" i="69"/>
  <c r="T49" i="69"/>
  <c r="T7" i="69" l="1"/>
  <c r="K11" i="73"/>
  <c r="I10" i="73"/>
  <c r="P10" i="73"/>
  <c r="P19" i="73"/>
  <c r="I19" i="73"/>
  <c r="D15" i="73"/>
  <c r="P15" i="73"/>
  <c r="I15" i="73"/>
  <c r="D19" i="73"/>
  <c r="K19" i="73"/>
  <c r="D10" i="73"/>
  <c r="D22" i="73"/>
  <c r="K22" i="73"/>
  <c r="K21" i="73"/>
  <c r="D21" i="73"/>
  <c r="K23" i="73"/>
  <c r="D23" i="73"/>
  <c r="I22" i="73"/>
  <c r="P22" i="73"/>
  <c r="I21" i="73"/>
  <c r="P21" i="73"/>
  <c r="I23" i="73"/>
  <c r="P23" i="73"/>
  <c r="P8" i="73"/>
  <c r="I8" i="73"/>
  <c r="P7" i="73"/>
  <c r="I7" i="73"/>
  <c r="P16" i="73"/>
  <c r="I16" i="73"/>
  <c r="D13" i="73"/>
  <c r="D11" i="73"/>
  <c r="D9" i="73"/>
  <c r="D12" i="73"/>
  <c r="D14" i="73"/>
  <c r="I11" i="73"/>
  <c r="P13" i="73"/>
  <c r="I13" i="73"/>
  <c r="P11" i="73"/>
  <c r="I17" i="73"/>
  <c r="P17" i="73"/>
  <c r="P18" i="73"/>
  <c r="I18" i="73"/>
  <c r="L2" i="73"/>
  <c r="D8" i="73"/>
  <c r="D7" i="73"/>
  <c r="I9" i="73"/>
  <c r="P9" i="73"/>
  <c r="I12" i="73"/>
  <c r="P12" i="73"/>
  <c r="D16" i="73"/>
  <c r="K16" i="73"/>
  <c r="K17" i="73"/>
  <c r="D17" i="73"/>
  <c r="K18" i="73"/>
  <c r="D18" i="73"/>
  <c r="I14" i="73"/>
  <c r="P14" i="73"/>
  <c r="AB7" i="69"/>
  <c r="F15" i="75"/>
  <c r="F19" i="75"/>
  <c r="E20" i="75"/>
  <c r="E13" i="75"/>
  <c r="E16" i="75"/>
  <c r="E10" i="75"/>
  <c r="E11" i="75"/>
  <c r="E8" i="75"/>
  <c r="E23" i="75"/>
  <c r="E12" i="75"/>
  <c r="E7" i="75"/>
  <c r="E18" i="75"/>
  <c r="E19" i="75"/>
  <c r="E9" i="75"/>
  <c r="E17" i="75"/>
  <c r="E21" i="75"/>
  <c r="E14" i="75"/>
  <c r="E15" i="75"/>
  <c r="G15" i="75" l="1"/>
  <c r="C6" i="75"/>
  <c r="G19" i="75"/>
  <c r="E6" i="75"/>
  <c r="G8" i="75"/>
  <c r="F8" i="75"/>
  <c r="G12" i="75"/>
  <c r="F12" i="75"/>
  <c r="G14" i="75"/>
  <c r="F14" i="75"/>
  <c r="G16" i="75"/>
  <c r="F16" i="75"/>
  <c r="G21" i="75"/>
  <c r="F21" i="75"/>
  <c r="G10" i="75"/>
  <c r="F10" i="75"/>
  <c r="G17" i="75"/>
  <c r="F17" i="75"/>
  <c r="G9" i="75"/>
  <c r="F9" i="75"/>
  <c r="G11" i="75"/>
  <c r="F11" i="75"/>
  <c r="G18" i="75"/>
  <c r="F18" i="75"/>
  <c r="G20" i="75"/>
  <c r="F20" i="75"/>
  <c r="G7" i="75"/>
  <c r="D6" i="75"/>
  <c r="F7" i="75"/>
  <c r="G13" i="75"/>
  <c r="F13" i="75"/>
  <c r="G23" i="75"/>
  <c r="F23" i="75"/>
  <c r="G6" i="75" l="1"/>
  <c r="F6" i="75"/>
</calcChain>
</file>

<file path=xl/sharedStrings.xml><?xml version="1.0" encoding="utf-8"?>
<sst xmlns="http://schemas.openxmlformats.org/spreadsheetml/2006/main" count="999" uniqueCount="284">
  <si>
    <t>Т/р</t>
  </si>
  <si>
    <t>доимий</t>
  </si>
  <si>
    <t>мавсумий</t>
  </si>
  <si>
    <t>Ипотека банк</t>
  </si>
  <si>
    <t>Миллий банк</t>
  </si>
  <si>
    <t>Маҳаллий ҳокимлик</t>
  </si>
  <si>
    <t>Асака банк</t>
  </si>
  <si>
    <t>№</t>
  </si>
  <si>
    <t>Ҳудуд номи</t>
  </si>
  <si>
    <t>Шаҳар 
(туман)
 номи</t>
  </si>
  <si>
    <t>Лойиҳа номи</t>
  </si>
  <si>
    <t>Молиялаштирувчи тижорат банки ёки масъул ташкилот</t>
  </si>
  <si>
    <t>тижорат банкларнинг кредит маблағлари</t>
  </si>
  <si>
    <t>Саноат</t>
  </si>
  <si>
    <t>Агро банк</t>
  </si>
  <si>
    <t>Қишлоқ хўжалиги</t>
  </si>
  <si>
    <t>Хизмат кўрсатиш</t>
  </si>
  <si>
    <t>Микрокредит банк</t>
  </si>
  <si>
    <t>Халқ банки</t>
  </si>
  <si>
    <t>Траст банк</t>
  </si>
  <si>
    <t>Алоқа банк</t>
  </si>
  <si>
    <t>Ун ишлаб чиқаришни ташкил этиш</t>
  </si>
  <si>
    <t>х</t>
  </si>
  <si>
    <r>
      <t xml:space="preserve">Лойиҳа умумий қиймати
</t>
    </r>
    <r>
      <rPr>
        <i/>
        <sz val="14"/>
        <rFont val="Times New Roman"/>
        <family val="1"/>
        <charset val="204"/>
      </rPr>
      <t>(млн.сўм)</t>
    </r>
  </si>
  <si>
    <r>
      <t xml:space="preserve">ташаббус-корларнинг 
ўз маблағлари,
</t>
    </r>
    <r>
      <rPr>
        <i/>
        <sz val="14"/>
        <rFont val="Times New Roman"/>
        <family val="1"/>
        <charset val="204"/>
      </rPr>
      <t>(млн.сўм)</t>
    </r>
  </si>
  <si>
    <r>
      <t xml:space="preserve">миллий сўмдаги маблағлари,
</t>
    </r>
    <r>
      <rPr>
        <i/>
        <sz val="14"/>
        <rFont val="Times New Roman"/>
        <family val="1"/>
        <charset val="204"/>
      </rPr>
      <t>(млн.сўм)</t>
    </r>
  </si>
  <si>
    <r>
      <t xml:space="preserve">хорижий кредит линиялари маблағлари,
</t>
    </r>
    <r>
      <rPr>
        <i/>
        <sz val="14"/>
        <rFont val="Times New Roman"/>
        <family val="1"/>
        <charset val="204"/>
      </rPr>
      <t>(минг долл.)</t>
    </r>
  </si>
  <si>
    <t>Автомобилларга техник хизмат кўрсатишни ташкил этиш</t>
  </si>
  <si>
    <t>Боғдорчиликни ривожлантириш</t>
  </si>
  <si>
    <t>Сутни қайта ишлашни ташкил этиш</t>
  </si>
  <si>
    <t>Турон банк</t>
  </si>
  <si>
    <t>Инвест финанс банк</t>
  </si>
  <si>
    <t>Ҳамкор банк</t>
  </si>
  <si>
    <t>Капитал банк</t>
  </si>
  <si>
    <t>Маиший хизмат кўрсатиш</t>
  </si>
  <si>
    <t>Соғлиқни сақлаш соҳасидаги хизматлар</t>
  </si>
  <si>
    <t>Мактабгача таълим муассасаси ташкил этиш</t>
  </si>
  <si>
    <t>Меҳмонхона хизмати</t>
  </si>
  <si>
    <t>Савдо хизматлари</t>
  </si>
  <si>
    <t>Саноат қурилиш банк</t>
  </si>
  <si>
    <t>Самарқанд вилояти</t>
  </si>
  <si>
    <t>Булунғур тумани</t>
  </si>
  <si>
    <t>Жомбой тумани</t>
  </si>
  <si>
    <t>Иштихон тумани</t>
  </si>
  <si>
    <t>Каттақўрғон тумани</t>
  </si>
  <si>
    <t>Ургут тумани</t>
  </si>
  <si>
    <t>Каттақўрғон шаҳар</t>
  </si>
  <si>
    <t>Самарқанд тумани</t>
  </si>
  <si>
    <t>Қўшработ тумани</t>
  </si>
  <si>
    <t>Нарпай тумани</t>
  </si>
  <si>
    <t>Нуробод тумани</t>
  </si>
  <si>
    <t>Оқдарё тумани</t>
  </si>
  <si>
    <t>Пайариқ тумани</t>
  </si>
  <si>
    <t>Пастдарғом тумани</t>
  </si>
  <si>
    <t>Пахтачи тумани</t>
  </si>
  <si>
    <t>Самарқанд шаҳар</t>
  </si>
  <si>
    <t>Тойлоқ тумани</t>
  </si>
  <si>
    <t>Мехмонхонхона ҳамда савдо мажмуасини ташкил этиш</t>
  </si>
  <si>
    <t>Ориент финанс банк</t>
  </si>
  <si>
    <t>Шундан</t>
  </si>
  <si>
    <t>Тармоқ йўналишлари</t>
  </si>
  <si>
    <t>Автомобилларга техник хизмат кўрсатиш хизматлари</t>
  </si>
  <si>
    <t>Озиқ-овқат саноати</t>
  </si>
  <si>
    <t>Қурилиш материаллари саноати</t>
  </si>
  <si>
    <t>Таълим хизматлари</t>
  </si>
  <si>
    <t>Транспорт хизматлари</t>
  </si>
  <si>
    <t>Кафе ва ресторан хизматлари</t>
  </si>
  <si>
    <t>Бошқа саноат тармоқлари</t>
  </si>
  <si>
    <t>Электротехника саноати</t>
  </si>
  <si>
    <t>Машинасозлик ва эҳтиёт қисмлар саноати</t>
  </si>
  <si>
    <t>Ёғ-мой саноати</t>
  </si>
  <si>
    <t>Бошқа турдаги хизматлар</t>
  </si>
  <si>
    <t>Металлургия саноати</t>
  </si>
  <si>
    <t>Кимё саноати</t>
  </si>
  <si>
    <t>Қишлоқ қурилиш банк</t>
  </si>
  <si>
    <t>Қишлоқ хўжалиги маҳсулотларини қайта ишлашни ташкил этиш</t>
  </si>
  <si>
    <t>Аҳолига транспорт хизмати кўрсатишни ташкил этиш</t>
  </si>
  <si>
    <t>Мебел маҳсулотлари ишлаб чиқаришни ташкил этиш</t>
  </si>
  <si>
    <t>Автомобилларга техник хизмат кўрсатиш фаолиятини ташкил этиш</t>
  </si>
  <si>
    <t>Жами</t>
  </si>
  <si>
    <t>Иш ўринлари</t>
  </si>
  <si>
    <t>Мониторинг куни</t>
  </si>
  <si>
    <t>шундан</t>
  </si>
  <si>
    <t>Мебелчилик саноати</t>
  </si>
  <si>
    <t>Стоматалогия хизматини ташкил этиш</t>
  </si>
  <si>
    <t>қурилиш ишларида</t>
  </si>
  <si>
    <t>Савдо дўкони ва маиший хизмат кўрсатишни ташкил этиш</t>
  </si>
  <si>
    <t>Гарант банк</t>
  </si>
  <si>
    <t>Стомотология хизматини ташкил этиш</t>
  </si>
  <si>
    <t>Метални қайта ишлашни ташкил этиш</t>
  </si>
  <si>
    <t>Ҳудудий инвестиция дастури доирасида 2023 йилда амалга ошириладиган инвестиция лойиҳаларининг
МАНЗИЛЛИ РЎЙХАТИ</t>
  </si>
  <si>
    <t>Лойиҳа 
ташаббускори</t>
  </si>
  <si>
    <t>Жамланиш</t>
  </si>
  <si>
    <t>Шундан, молиялаштириш манбалари</t>
  </si>
  <si>
    <t>Ишга тушириш муддати</t>
  </si>
  <si>
    <r>
      <t xml:space="preserve">тўғридан-тўғри хорижий инвестициялар,
</t>
    </r>
    <r>
      <rPr>
        <i/>
        <sz val="14"/>
        <rFont val="Times New Roman"/>
        <family val="1"/>
        <charset val="204"/>
      </rPr>
      <t>(минг долл.)</t>
    </r>
  </si>
  <si>
    <t>Тўй ва маросимлар ўтказиш маскани ташкил этиш</t>
  </si>
  <si>
    <t>Металга ишлов беришни ташкил этиш</t>
  </si>
  <si>
    <t>Замонавий тиббий клиника ташкил этиш</t>
  </si>
  <si>
    <t xml:space="preserve"> "KURGAN BROTHERS INVEST" МЧЖ</t>
  </si>
  <si>
    <t xml:space="preserve">Маиший техника воситалари савдо фаолиятини кенгайтириш </t>
  </si>
  <si>
    <t>"ASRORBEK QO‘RG‘ON STAR" МЧЖ</t>
  </si>
  <si>
    <t>"BEST PLAST 7777" МЧЖ</t>
  </si>
  <si>
    <t>"BOBUR FURNITURE MAKER" МЧЖ</t>
  </si>
  <si>
    <t>"FAZLIDDIN AC-MOTO" МЧЖ</t>
  </si>
  <si>
    <t>"GRAND STOMA SERVIS" МЧЖ</t>
  </si>
  <si>
    <t>"HAVAS 222" МЧЖ</t>
  </si>
  <si>
    <t>"INNOVATSION INVESTOR GOLD 7777" МЧЖ</t>
  </si>
  <si>
    <t>"ISROIL AVTO TEX SERVIS 888" МЧЖ</t>
  </si>
  <si>
    <t>"JAVOHIR MEBEL UCH DO‘ST" МЧЖ</t>
  </si>
  <si>
    <t>"Kattaqorgon sifat moy" МЧЖ</t>
  </si>
  <si>
    <t>"Less Kurgan" МЧЖ</t>
  </si>
  <si>
    <t>Ёғочдан МДФ эшик ва дераза ромлари ишлаб чиқариш фаолиятини кенгайтириш</t>
  </si>
  <si>
    <t>Аква парк ташкил этиш</t>
  </si>
  <si>
    <t>"Maroqand city 777" МЧЖ</t>
  </si>
  <si>
    <t>"MUXAMMADALI SIFATLI YOG‘LARI" МЧЖ</t>
  </si>
  <si>
    <t>Пахта ёғи ишлаб чиқаришни кенгайтириш</t>
  </si>
  <si>
    <t>"SAMKAT RAQOBAT INVEST" МЧЖ</t>
  </si>
  <si>
    <t>Умумий овқатланиш ва маросимлар ўтказиш маскани ташкил этиш</t>
  </si>
  <si>
    <t>"SHOHIJAXON MED SERVIS 777" МЧЖ</t>
  </si>
  <si>
    <t>"Turon Polipropilen gold" МЧЖ</t>
  </si>
  <si>
    <t>"VELO BIKE" МЧЖ</t>
  </si>
  <si>
    <t>"WHITE ROAD TRANS SERVIS" МЧЖ</t>
  </si>
  <si>
    <t>Қандолатчилик фаолиятини ташкил этиш ва ривожлантириш</t>
  </si>
  <si>
    <t>"Алим Чорва Инвест" МЧЖ</t>
  </si>
  <si>
    <t>"Жавохир ШЖБ" МЧЖ</t>
  </si>
  <si>
    <t>Маиший хизмат кўрсатишни (тўйхона) ташкил қилиш</t>
  </si>
  <si>
    <t>"Жамолиддин-С" МЧЖ</t>
  </si>
  <si>
    <t>"Каттақўрғон қора метал" МЧЖ</t>
  </si>
  <si>
    <t xml:space="preserve">"Классик Самкат" МЧЖ </t>
  </si>
  <si>
    <t>Тўйхона ва маросимлар ўтказиш маскани ташкил этиш</t>
  </si>
  <si>
    <t>"Курган голден вингс" МЧЖ</t>
  </si>
  <si>
    <t>"Олмалиқ кон металлургия комбинат" АЖ</t>
  </si>
  <si>
    <t>"Шох АРК" МЧЖ</t>
  </si>
  <si>
    <t>Заргарчилик маҳсулотлари тайёрлаш фаолиятини ташкил килиш</t>
  </si>
  <si>
    <t>Гипс ишлаб чиқаришни ташкил этиш</t>
  </si>
  <si>
    <t>Ахолига хизмат курсатишни ташкил этиш</t>
  </si>
  <si>
    <t>Азия Альянс банк</t>
  </si>
  <si>
    <t xml:space="preserve"> "BOBUR FURNITURE MAKER" МЧЖ</t>
  </si>
  <si>
    <t>Мебел маҳсулотлари ишлаб чиқариш фаолиятини йўлга қўйишни ташкил этиш</t>
  </si>
  <si>
    <t>Қуруқ қурилиш қоришмаси (гипс) ишлаб чиқариш фаолиятини кенгайтириш</t>
  </si>
  <si>
    <t>Полителен қоп ишлаб чиқаришни ташкил этиш</t>
  </si>
  <si>
    <t>Кўп тармоқли даволаш марказини ташкил этиш</t>
  </si>
  <si>
    <t>Боғдорчиликлик хўжалигини ташкил этиш</t>
  </si>
  <si>
    <t>Ёғ ишлаб чиқариш фаолиятини кенгайтириш</t>
  </si>
  <si>
    <t>"MAHARRAM 777" МЧЖ</t>
  </si>
  <si>
    <t>Шлака блок ва газаблок ишлаб чиқаришни ташкил этиш</t>
  </si>
  <si>
    <t>Кўп қаватли уй-жойлар комплекси қуришни ташкил этиш</t>
  </si>
  <si>
    <t>"Shahobiddin qorako'l chorvalari" МЧЖ</t>
  </si>
  <si>
    <t>Электро мотоцикллар ишлаб чиқаришни ташкил этиш</t>
  </si>
  <si>
    <t>"Абдуҳамид Зоирович" хусусий корхонаси</t>
  </si>
  <si>
    <t>"Дармон-К" хусусий корхонаси</t>
  </si>
  <si>
    <t>"Зарина Акмаловна" хусусий корхонаси</t>
  </si>
  <si>
    <t>Ингичка конидан волфрам концентратини олишни ташкил этиш</t>
  </si>
  <si>
    <t>"ALMAZ JEWELLERY HOUSE" МЧЖ</t>
  </si>
  <si>
    <t>"DOCTORS FAMILY PHARM" МЧЖ</t>
  </si>
  <si>
    <t xml:space="preserve">"ILYOS OXALI GIPS SERVIS" xususiy korxonasi </t>
  </si>
  <si>
    <t>"MAROKAND TRANS 777" МЧЖ</t>
  </si>
  <si>
    <t>ЯТТ "Бабаев Нурхон Ширмаматович"</t>
  </si>
  <si>
    <t>Темир бетон ва бетон маҳсулотлари ишлаб чиқаришни ташкил этиш</t>
  </si>
  <si>
    <t>ЯТТ "Нурмуродов Содиқ "</t>
  </si>
  <si>
    <t>Турли хилдаги метал буюмлар ишлаб чиқариш(мих, самариз)ни ташкил этиш</t>
  </si>
  <si>
    <t>ЯТТ "Оқилов Аббос"</t>
  </si>
  <si>
    <t>Ўсимлик мойи ишлаб чиқаришни ташкил этиш</t>
  </si>
  <si>
    <t xml:space="preserve">ЯТТ "Таирова Адолат" </t>
  </si>
  <si>
    <t>ЯТТ "Уктам Рустамович Алимов"</t>
  </si>
  <si>
    <t>ЯТТ "Шаропов Жасурбек Фахриддин ўғли"</t>
  </si>
  <si>
    <t>Ун заводлар учун эҳтиёт қисмлар ишлаб чиқаришни ташкил этиш</t>
  </si>
  <si>
    <t>тасдиқланмаган</t>
  </si>
  <si>
    <t>Жами лойиҳа сони</t>
  </si>
  <si>
    <t>тармоқ жадвали тасдиқланган</t>
  </si>
  <si>
    <t>16 декабрь куни тасдиқланагн</t>
  </si>
  <si>
    <t>шундан, тармоқ жадвалларини тасдиқлатиш ҳолати</t>
  </si>
  <si>
    <t>Соҳа</t>
  </si>
  <si>
    <t>2023 йилда Ҳудудий инвестиция дастури доирасида амалга ошириладиган инвестиция лойиҳалари тўғрисида
ЙИҒМА МАЪЛУМОТ</t>
  </si>
  <si>
    <t>Сони</t>
  </si>
  <si>
    <t>Иш ўрни</t>
  </si>
  <si>
    <t>%</t>
  </si>
  <si>
    <t>Янги лойиҳа/ кенгайтириш</t>
  </si>
  <si>
    <t>ИНН рақами</t>
  </si>
  <si>
    <t>МФЙ номи</t>
  </si>
  <si>
    <t>Лойиҳа қуввати</t>
  </si>
  <si>
    <t>Эришиладиган натижа</t>
  </si>
  <si>
    <t>ўлчов бирлиги</t>
  </si>
  <si>
    <t>натура қиймати</t>
  </si>
  <si>
    <t>млн.сўм</t>
  </si>
  <si>
    <r>
      <t xml:space="preserve">йиллик экспорт имконияти,
</t>
    </r>
    <r>
      <rPr>
        <i/>
        <sz val="14"/>
        <rFont val="Times New Roman"/>
        <family val="1"/>
        <charset val="204"/>
      </rPr>
      <t>(минг долл.)</t>
    </r>
  </si>
  <si>
    <r>
      <t xml:space="preserve">йиллик импорт ўрнини босувчи маҳсулот ҳажми,
</t>
    </r>
    <r>
      <rPr>
        <i/>
        <sz val="14"/>
        <rFont val="Times New Roman"/>
        <family val="1"/>
        <charset val="204"/>
      </rPr>
      <t>(минг долл.)</t>
    </r>
  </si>
  <si>
    <r>
      <t xml:space="preserve">йиллик бюджетга тушум,
</t>
    </r>
    <r>
      <rPr>
        <i/>
        <sz val="14"/>
        <rFont val="Times New Roman"/>
        <family val="1"/>
        <charset val="204"/>
      </rPr>
      <t>(млн сўм.)</t>
    </r>
  </si>
  <si>
    <t>тонна</t>
  </si>
  <si>
    <t>ўрин</t>
  </si>
  <si>
    <t>гектар</t>
  </si>
  <si>
    <t>кенгайтириш</t>
  </si>
  <si>
    <t>Янги лойиҳа</t>
  </si>
  <si>
    <t>дона</t>
  </si>
  <si>
    <t>Қўшховуз МФЙ</t>
  </si>
  <si>
    <t>минг дона</t>
  </si>
  <si>
    <t>Мехржон МФЙ</t>
  </si>
  <si>
    <t>Зарифобод МФЙ</t>
  </si>
  <si>
    <t>млн сўм</t>
  </si>
  <si>
    <t>Ислом Шоий МФЙ</t>
  </si>
  <si>
    <t>Ер Мачит МФЙ</t>
  </si>
  <si>
    <t>Қориравот МФй</t>
  </si>
  <si>
    <t>Оқ олтин МФЙ</t>
  </si>
  <si>
    <t>Дамариқ МФЙ</t>
  </si>
  <si>
    <t>Чинобод МФЙ</t>
  </si>
  <si>
    <t>Зарафшон МФЙ</t>
  </si>
  <si>
    <t>Дўстлик МФЙ</t>
  </si>
  <si>
    <t>Кухнадам МФЙ</t>
  </si>
  <si>
    <t>Навбахор МФЙ</t>
  </si>
  <si>
    <t>Ғўзалкент МФЙ</t>
  </si>
  <si>
    <t>хонадон</t>
  </si>
  <si>
    <t>Оқолтин МФЙ</t>
  </si>
  <si>
    <t>Гўзалкент МФЙ</t>
  </si>
  <si>
    <t>Кунжипай МФЙ</t>
  </si>
  <si>
    <t>Амир Темур мфй</t>
  </si>
  <si>
    <t>Яккабоғ МФЙ</t>
  </si>
  <si>
    <t>Ғарбмачит МФЙ</t>
  </si>
  <si>
    <t>Ғарб Мачит МФЙ</t>
  </si>
  <si>
    <t>Нуробод МФЙ</t>
  </si>
  <si>
    <t>Тонна</t>
  </si>
  <si>
    <t>О.Мирий МФЙ</t>
  </si>
  <si>
    <t>Амир Темур МФЙ</t>
  </si>
  <si>
    <t>3-сектор</t>
  </si>
  <si>
    <t>А.Навоий МФЙ</t>
  </si>
  <si>
    <t>Хорижий ҳамкор</t>
  </si>
  <si>
    <t>Ҳамкор номи</t>
  </si>
  <si>
    <t>Давлати</t>
  </si>
  <si>
    <t>Хитой</t>
  </si>
  <si>
    <t>Кредит ажратиш муддатлари</t>
  </si>
  <si>
    <t>Ойма ой ўзлаштириш</t>
  </si>
  <si>
    <t>Ҳудулар</t>
  </si>
  <si>
    <t>+</t>
  </si>
  <si>
    <t>-</t>
  </si>
  <si>
    <t>чала</t>
  </si>
  <si>
    <t xml:space="preserve"> </t>
  </si>
  <si>
    <t>3-илова</t>
  </si>
  <si>
    <t>Режа</t>
  </si>
  <si>
    <t>Далолатнома рақами</t>
  </si>
  <si>
    <t>Ҳудуд тоифаси</t>
  </si>
  <si>
    <t>3-тоифа</t>
  </si>
  <si>
    <t>Жами кредит маблағлари
млн. сўм</t>
  </si>
  <si>
    <t>Бошқарма томонидан Далолатнома қабул қилинган сана</t>
  </si>
  <si>
    <t>2023-2024 йиллар режа</t>
  </si>
  <si>
    <t>2023 йил режа</t>
  </si>
  <si>
    <t>Дастур доирасида</t>
  </si>
  <si>
    <t>Дастурдан ташқари</t>
  </si>
  <si>
    <t>Ишга туширилмаган лойиҳалар</t>
  </si>
  <si>
    <t>1-сектор</t>
  </si>
  <si>
    <t>2-сектор</t>
  </si>
  <si>
    <t>4-сектор</t>
  </si>
  <si>
    <t>Сектор</t>
  </si>
  <si>
    <t>Қиймати 
млрд. сўм</t>
  </si>
  <si>
    <t>ўз маблағи
млрд. сўм</t>
  </si>
  <si>
    <t>банк кредити
млрд. сўм</t>
  </si>
  <si>
    <t>хорижий кредити
млн. долл</t>
  </si>
  <si>
    <t>хорижий инвестиция
млн. долл</t>
  </si>
  <si>
    <t>Соҳалар кесимида</t>
  </si>
  <si>
    <t>Конструктор</t>
  </si>
  <si>
    <t>Соҳалар ёки Секторлар кесимида маълумотларни кўриш учун скрыть қилинган қаторларни очиб чиқинг</t>
  </si>
  <si>
    <t>Юқорида келтирилган ойлар бўйича маълумотлар "ИХТИЁРИЙ МУДДАТ" тури танлангандан кейингина олиш мумкун</t>
  </si>
  <si>
    <t xml:space="preserve">"Bonu mebel 777" МЧЖ </t>
  </si>
  <si>
    <t>Мебел маҳсулотлари ишлаб чиқариш</t>
  </si>
  <si>
    <t>"Mashrabjon Muxlisa" МЧЖ</t>
  </si>
  <si>
    <t>"Sayyod mega mebel invest" МЧЖ</t>
  </si>
  <si>
    <t>Самарқанд вилоятида 2023 йилларда амалга оширилиши режалаштирилган Инвестиция дастури
ЙИҒМА МАЪЛУМОТИ</t>
  </si>
  <si>
    <t>Бугунги кунга қадар 
АМАЛДА январ-феврал 02.02.2023 й</t>
  </si>
  <si>
    <t>Фарқи</t>
  </si>
  <si>
    <t>Февраль якунига қадар ишга тушадиган лойиҳалар</t>
  </si>
  <si>
    <t>Бугунги кунга қадар 
РЕЖА январ-феврал
 02.02.2023 й</t>
  </si>
  <si>
    <t/>
  </si>
  <si>
    <t>Январь - Февраль ойи 
РЕЖА</t>
  </si>
  <si>
    <t>"MED SHIFO KURGAN" МЧЖ</t>
  </si>
  <si>
    <t>Тиббий диагностика маркази ташкил этиш</t>
  </si>
  <si>
    <t>Қориравот МФЙ</t>
  </si>
  <si>
    <t>қатнов</t>
  </si>
  <si>
    <t>"Stomed Exxport" МЧЖ</t>
  </si>
  <si>
    <t>Стоматология хизматларини ташкил этиш</t>
  </si>
  <si>
    <t>Соғлиқни сақлаш хизматлари</t>
  </si>
  <si>
    <t>Хайдарчаман МФЙ</t>
  </si>
  <si>
    <t xml:space="preserve">Қатнов </t>
  </si>
  <si>
    <t>№21/2023</t>
  </si>
  <si>
    <t>Самарқанд вилояти Каттақўрғон шаҳрида ҳудудий инвестиция дастури доирасида 2023 йилда амалга ошириладиган инвестиция лойиҳаларининг
МАНЗИЛЛИ РЎЙХАТИ</t>
  </si>
  <si>
    <t>Самарқанд вилоят Каттақўрғон шаҳрида 2023 йилларда амалга оширилиши режалаштирилган Инвестиция дастури
ЙИҒМА МАЪЛУМОТИ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</si>
</sst>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dd\.mm\.yyyy;@"/>
    <numFmt numFmtId="165" formatCode="#,##0.0"/>
    <numFmt numFmtId="166" formatCode="0.0"/>
    <numFmt numFmtId="167" formatCode="dd\.mm\.yy;@"/>
  </numFmts>
  <fonts count="3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rgb="FFC00000"/>
      <name val="Arial"/>
      <family val="2"/>
      <charset val="204"/>
    </font>
    <font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20"/>
      <name val="Arial"/>
      <family val="2"/>
      <charset val="204"/>
    </font>
    <font>
      <sz val="22"/>
      <name val="Calibri"/>
      <family val="2"/>
      <charset val="204"/>
      <scheme val="minor"/>
    </font>
    <font>
      <i/>
      <sz val="20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b/>
      <sz val="16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1"/>
      <color theme="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u/>
      <sz val="18"/>
      <color rgb="FFFFFF00"/>
      <name val="Calibri"/>
      <family val="2"/>
      <charset val="204"/>
      <scheme val="minor"/>
    </font>
    <font>
      <b/>
      <sz val="16"/>
      <color rgb="FFFFFF00"/>
      <name val="Calibri"/>
      <family val="2"/>
      <charset val="204"/>
      <scheme val="minor"/>
    </font>
    <font>
      <b/>
      <u/>
      <sz val="36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6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0" fontId="17" fillId="0" borderId="0"/>
  </cellStyleXfs>
  <cellXfs count="190">
    <xf numFmtId="0" fontId="0" fillId="0" borderId="0" xfId="0"/>
    <xf numFmtId="0" fontId="7" fillId="0" borderId="4" xfId="0" applyFont="1" applyBorder="1" applyAlignment="1" applyProtection="1">
      <alignment horizontal="left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9" xfId="0" applyNumberFormat="1" applyFont="1" applyBorder="1" applyAlignment="1" applyProtection="1">
      <alignment horizontal="center"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8" fillId="0" borderId="0" xfId="0" applyFont="1"/>
    <xf numFmtId="0" fontId="4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14" fontId="9" fillId="0" borderId="0" xfId="0" applyNumberFormat="1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center" vertical="center"/>
      <protection hidden="1"/>
    </xf>
    <xf numFmtId="3" fontId="7" fillId="0" borderId="15" xfId="0" applyNumberFormat="1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left" vertical="center" wrapText="1"/>
      <protection hidden="1"/>
    </xf>
    <xf numFmtId="0" fontId="3" fillId="0" borderId="0" xfId="0" applyFont="1" applyProtection="1"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 applyProtection="1">
      <alignment horizontal="center" vertical="center" wrapText="1"/>
      <protection locked="0"/>
    </xf>
    <xf numFmtId="14" fontId="3" fillId="0" borderId="6" xfId="0" applyNumberFormat="1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7" fillId="0" borderId="18" xfId="0" applyNumberFormat="1" applyFont="1" applyBorder="1" applyAlignment="1" applyProtection="1">
      <alignment horizontal="center" vertical="center"/>
      <protection hidden="1"/>
    </xf>
    <xf numFmtId="3" fontId="3" fillId="0" borderId="6" xfId="0" applyNumberFormat="1" applyFont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center" vertical="center"/>
      <protection hidden="1"/>
    </xf>
    <xf numFmtId="3" fontId="7" fillId="0" borderId="20" xfId="0" applyNumberFormat="1" applyFont="1" applyBorder="1" applyAlignment="1" applyProtection="1">
      <alignment horizontal="center" vertical="center"/>
      <protection hidden="1"/>
    </xf>
    <xf numFmtId="3" fontId="7" fillId="0" borderId="21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centerContinuous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9" fontId="6" fillId="0" borderId="1" xfId="1" applyFont="1" applyBorder="1" applyAlignment="1" applyProtection="1">
      <alignment horizontal="center" vertical="center"/>
      <protection locked="0"/>
    </xf>
    <xf numFmtId="9" fontId="7" fillId="0" borderId="17" xfId="1" applyFont="1" applyBorder="1" applyAlignment="1" applyProtection="1">
      <alignment horizontal="center" vertical="center"/>
      <protection hidden="1"/>
    </xf>
    <xf numFmtId="9" fontId="7" fillId="0" borderId="13" xfId="1" applyFont="1" applyBorder="1" applyAlignment="1" applyProtection="1">
      <alignment horizontal="center" vertical="center"/>
      <protection hidden="1"/>
    </xf>
    <xf numFmtId="9" fontId="7" fillId="0" borderId="21" xfId="1" applyFont="1" applyBorder="1" applyAlignment="1" applyProtection="1">
      <alignment horizontal="center" vertical="center"/>
      <protection hidden="1"/>
    </xf>
    <xf numFmtId="9" fontId="7" fillId="0" borderId="18" xfId="1" applyFont="1" applyBorder="1" applyAlignment="1" applyProtection="1">
      <alignment horizontal="center" vertical="center"/>
      <protection hidden="1"/>
    </xf>
    <xf numFmtId="9" fontId="0" fillId="0" borderId="0" xfId="1" applyFont="1"/>
    <xf numFmtId="0" fontId="7" fillId="0" borderId="7" xfId="0" applyFont="1" applyFill="1" applyBorder="1" applyAlignment="1" applyProtection="1">
      <alignment horizontal="left" vertical="center" wrapText="1"/>
      <protection hidden="1"/>
    </xf>
    <xf numFmtId="0" fontId="7" fillId="0" borderId="4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0" fillId="4" borderId="24" xfId="0" applyFill="1" applyBorder="1"/>
    <xf numFmtId="0" fontId="0" fillId="5" borderId="24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7" borderId="24" xfId="0" applyFill="1" applyBorder="1"/>
    <xf numFmtId="0" fontId="0" fillId="4" borderId="24" xfId="0" applyFill="1" applyBorder="1" applyAlignment="1">
      <alignment horizontal="center" vertical="center"/>
    </xf>
    <xf numFmtId="0" fontId="0" fillId="5" borderId="24" xfId="0" applyFill="1" applyBorder="1"/>
    <xf numFmtId="0" fontId="20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 applyProtection="1">
      <alignment vertical="center"/>
      <protection locked="0"/>
    </xf>
    <xf numFmtId="0" fontId="12" fillId="2" borderId="22" xfId="0" applyFont="1" applyFill="1" applyBorder="1" applyAlignment="1" applyProtection="1">
      <alignment vertical="center"/>
      <protection locked="0"/>
    </xf>
    <xf numFmtId="0" fontId="12" fillId="2" borderId="23" xfId="0" applyFont="1" applyFill="1" applyBorder="1" applyAlignment="1" applyProtection="1">
      <alignment horizontal="center" vertical="center"/>
      <protection locked="0"/>
    </xf>
    <xf numFmtId="3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Continuous" vertical="center" wrapText="1"/>
    </xf>
    <xf numFmtId="14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Continuous" vertical="center"/>
    </xf>
    <xf numFmtId="167" fontId="24" fillId="0" borderId="0" xfId="0" applyNumberFormat="1" applyFont="1" applyAlignment="1">
      <alignment horizontal="left" vertical="center"/>
    </xf>
    <xf numFmtId="14" fontId="25" fillId="0" borderId="0" xfId="0" applyNumberFormat="1" applyFont="1" applyAlignment="1">
      <alignment horizontal="center" vertical="center"/>
    </xf>
    <xf numFmtId="14" fontId="25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centerContinuous"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wrapText="1"/>
      <protection locked="0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22" xfId="0" applyFont="1" applyFill="1" applyBorder="1" applyAlignment="1" applyProtection="1">
      <alignment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3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/>
    <xf numFmtId="0" fontId="28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Continuous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0" fontId="29" fillId="0" borderId="0" xfId="0" applyFont="1" applyAlignment="1">
      <alignment horizontal="centerContinuous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3" fontId="16" fillId="0" borderId="29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right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/>
    </xf>
    <xf numFmtId="165" fontId="14" fillId="0" borderId="31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30" fillId="0" borderId="0" xfId="0" applyFont="1"/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9" fillId="0" borderId="0" xfId="0" applyFont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1" fillId="0" borderId="28" xfId="0" applyFont="1" applyFill="1" applyBorder="1"/>
    <xf numFmtId="165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5" fontId="31" fillId="0" borderId="1" xfId="0" applyNumberFormat="1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right" vertical="center"/>
    </xf>
    <xf numFmtId="0" fontId="32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  <xf numFmtId="165" fontId="32" fillId="0" borderId="1" xfId="0" applyNumberFormat="1" applyFont="1" applyFill="1" applyBorder="1" applyAlignment="1">
      <alignment horizontal="center" vertical="center"/>
    </xf>
    <xf numFmtId="2" fontId="30" fillId="0" borderId="0" xfId="0" applyNumberFormat="1" applyFont="1" applyFill="1"/>
    <xf numFmtId="0" fontId="30" fillId="0" borderId="0" xfId="0" applyFont="1" applyFill="1" applyAlignment="1">
      <alignment horizontal="center" vertical="center"/>
    </xf>
    <xf numFmtId="166" fontId="28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66" fontId="28" fillId="0" borderId="0" xfId="0" applyNumberFormat="1" applyFont="1" applyFill="1"/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5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</cellXfs>
  <cellStyles count="3">
    <cellStyle name="Обычный" xfId="0" builtinId="0"/>
    <cellStyle name="Обычный 75" xfId="2" xr:uid="{00000000-0005-0000-0000-000001000000}"/>
    <cellStyle name="Процентный" xfId="1" builtinId="5"/>
  </cellStyles>
  <dxfs count="6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color theme="1"/>
      </font>
      <border>
        <bottom/>
        <vertical/>
        <horizontal/>
      </border>
    </dxf>
    <dxf>
      <font>
        <b val="0"/>
        <i val="0"/>
        <strike val="0"/>
        <u val="none"/>
        <sz val="16"/>
        <color theme="1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</dxfs>
  <tableStyles count="1" defaultTableStyle="TableStyleMedium2" defaultPivotStyle="PivotStyleLight16">
    <tableStyle name="SlicerStyleLight2 2" pivot="0" table="0" count="10" xr9:uid="{00000000-0011-0000-FFFF-FFFF00000000}">
      <tableStyleElement type="wholeTable" dxfId="5"/>
      <tableStyleElement type="headerRow" dxfId="4"/>
    </tableStyle>
  </tableStyles>
  <colors>
    <mruColors>
      <color rgb="FFEAF9FC"/>
      <color rgb="FFF8FDFE"/>
      <color rgb="FFD8F9FC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9389629810485"/>
              <bgColor theme="9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2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microsoft.com/office/2007/relationships/slicerCache" Target="slicerCaches/slicerCache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microsoft.com/office/2007/relationships/slicerCache" Target="slicerCaches/slicerCache4.xml"/><Relationship Id="rId10" Type="http://schemas.openxmlformats.org/officeDocument/2006/relationships/pivotCacheDefinition" Target="pivotCache/pivotCacheDefinition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microsoft.com/office/2007/relationships/slicerCache" Target="slicerCaches/slicerCache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60</xdr:col>
      <xdr:colOff>100854</xdr:colOff>
      <xdr:row>4</xdr:row>
      <xdr:rowOff>4007</xdr:rowOff>
    </xdr:from>
    <xdr:to>
      <xdr:col>65</xdr:col>
      <xdr:colOff>183732</xdr:colOff>
      <xdr:row>6</xdr:row>
      <xdr:rowOff>58159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Жадвал тури 2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Жадвал тури 2"/>
            </a:graphicData>
          </a:graphic>
        </xdr:graphicFrame>
      </mc:Choice>
      <mc:Fallback xmlns="">
        <xdr:sp macro="" textlink="">
          <xdr:nvSpPr>
            <xdr:cNvPr id="2" name="Прямоугольник 1"/>
            <xdr:cNvSpPr>
              <a:spLocks noTextEdit="1"/>
            </xdr:cNvSpPr>
          </xdr:nvSpPr>
          <xdr:spPr>
            <a:xfrm>
              <a:off x="21350263" y="2047552"/>
              <a:ext cx="3771651" cy="11278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 fPrintsWithSheet="0"/>
  </xdr:twoCellAnchor>
  <xdr:twoCellAnchor editAs="oneCell">
    <xdr:from>
      <xdr:col>65</xdr:col>
      <xdr:colOff>217135</xdr:colOff>
      <xdr:row>7</xdr:row>
      <xdr:rowOff>75455</xdr:rowOff>
    </xdr:from>
    <xdr:to>
      <xdr:col>68</xdr:col>
      <xdr:colOff>270580</xdr:colOff>
      <xdr:row>47</xdr:row>
      <xdr:rowOff>381000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Бошланиш 1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Бошланиш 1"/>
            </a:graphicData>
          </a:graphic>
        </xdr:graphicFrame>
      </mc:Choice>
      <mc:Fallback xmlns="">
        <xdr:sp macro="" textlink="">
          <xdr:nvSpPr>
            <xdr:cNvPr id="3" name="Прямоугольник 2"/>
            <xdr:cNvSpPr>
              <a:spLocks noTextEdit="1"/>
            </xdr:cNvSpPr>
          </xdr:nvSpPr>
          <xdr:spPr>
            <a:xfrm>
              <a:off x="25155317" y="3660319"/>
              <a:ext cx="1871854" cy="446190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 fPrintsWithSheet="0"/>
  </xdr:twoCellAnchor>
  <xdr:twoCellAnchor editAs="oneCell">
    <xdr:from>
      <xdr:col>68</xdr:col>
      <xdr:colOff>321913</xdr:colOff>
      <xdr:row>7</xdr:row>
      <xdr:rowOff>92774</xdr:rowOff>
    </xdr:from>
    <xdr:to>
      <xdr:col>71</xdr:col>
      <xdr:colOff>378560</xdr:colOff>
      <xdr:row>47</xdr:row>
      <xdr:rowOff>450273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Тугаш 1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Тугаш 1"/>
            </a:graphicData>
          </a:graphic>
        </xdr:graphicFrame>
      </mc:Choice>
      <mc:Fallback xmlns="">
        <xdr:sp macro="" textlink="">
          <xdr:nvSpPr>
            <xdr:cNvPr id="4" name="Прямоугольник 3"/>
            <xdr:cNvSpPr>
              <a:spLocks noTextEdit="1"/>
            </xdr:cNvSpPr>
          </xdr:nvSpPr>
          <xdr:spPr>
            <a:xfrm>
              <a:off x="27078504" y="3677638"/>
              <a:ext cx="1875056" cy="45138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 fPrintsWithSheet="0"/>
  </xdr:twoCellAnchor>
  <xdr:twoCellAnchor editAs="oneCell">
    <xdr:from>
      <xdr:col>60</xdr:col>
      <xdr:colOff>100852</xdr:colOff>
      <xdr:row>6</xdr:row>
      <xdr:rowOff>132872</xdr:rowOff>
    </xdr:from>
    <xdr:to>
      <xdr:col>65</xdr:col>
      <xdr:colOff>183730</xdr:colOff>
      <xdr:row>12</xdr:row>
      <xdr:rowOff>294409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Муддат тури 1">
              <a:extLst>
                <a:ext uri="{FF2B5EF4-FFF2-40B4-BE49-F238E27FC236}">
                  <a16:creationId xmlns:a16="http://schemas.microsoft.com/office/drawing/2014/main" id="{00000000-0008-0000-0D00-000005000000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уддат тури 1"/>
            </a:graphicData>
          </a:graphic>
        </xdr:graphicFrame>
      </mc:Choice>
      <mc:Fallback xmlns="">
        <xdr:sp macro="" textlink="">
          <xdr:nvSpPr>
            <xdr:cNvPr id="5" name="Прямоугольник 4"/>
            <xdr:cNvSpPr>
              <a:spLocks noTextEdit="1"/>
            </xdr:cNvSpPr>
          </xdr:nvSpPr>
          <xdr:spPr>
            <a:xfrm>
              <a:off x="21350261" y="3250145"/>
              <a:ext cx="3771651" cy="114867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 fPrintsWithSheet="0"/>
  </xdr:twoCellAnchor>
  <xdr:twoCellAnchor>
    <xdr:from>
      <xdr:col>63</xdr:col>
      <xdr:colOff>394607</xdr:colOff>
      <xdr:row>42</xdr:row>
      <xdr:rowOff>149679</xdr:rowOff>
    </xdr:from>
    <xdr:to>
      <xdr:col>64</xdr:col>
      <xdr:colOff>68035</xdr:colOff>
      <xdr:row>82</xdr:row>
      <xdr:rowOff>244929</xdr:rowOff>
    </xdr:to>
    <xdr:sp macro="" textlink="">
      <xdr:nvSpPr>
        <xdr:cNvPr id="6" name="Стрелка: влево 9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 rot="3951724">
          <a:off x="18852696" y="17734190"/>
          <a:ext cx="10725150" cy="283028"/>
        </a:xfrm>
        <a:prstGeom prst="lef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TABEK" refreshedDate="44943.436754513888" createdVersion="6" refreshedVersion="6" minRefreshableVersion="3" recordCount="2" xr:uid="{00000000-000A-0000-FFFF-FFFF04000000}">
  <cacheSource type="worksheet">
    <worksheetSource name="Таблица2"/>
  </cacheSource>
  <cacheFields count="1">
    <cacheField name="Жадвал тури" numFmtId="0">
      <sharedItems count="2">
        <s v="Сектор"/>
        <s v="Соҳа"/>
      </sharedItems>
    </cacheField>
  </cacheFields>
  <extLst>
    <ext xmlns:x14="http://schemas.microsoft.com/office/spreadsheetml/2009/9/main" uri="{725AE2AE-9491-48be-B2B4-4EB974FC3084}">
      <x14:pivotCacheDefinition pivotCacheId="1636982206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TABEK" refreshedDate="44943.441163194446" createdVersion="6" refreshedVersion="6" minRefreshableVersion="3" recordCount="12" xr:uid="{00000000-000A-0000-FFFF-FFFF05000000}">
  <cacheSource type="worksheet">
    <worksheetSource name="Таблица6"/>
  </cacheSource>
  <cacheFields count="1">
    <cacheField name="Бошланиш" numFmtId="0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</cacheFields>
  <extLst>
    <ext xmlns:x14="http://schemas.microsoft.com/office/spreadsheetml/2009/9/main" uri="{725AE2AE-9491-48be-B2B4-4EB974FC3084}">
      <x14:pivotCacheDefinition pivotCacheId="113690792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TABEK" refreshedDate="44943.441799421293" createdVersion="6" refreshedVersion="6" minRefreshableVersion="3" recordCount="12" xr:uid="{00000000-000A-0000-FFFF-FFFF06000000}">
  <cacheSource type="worksheet">
    <worksheetSource name="Таблица7"/>
  </cacheSource>
  <cacheFields count="1">
    <cacheField name="Тугаш" numFmtId="0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</cacheFields>
  <extLst>
    <ext xmlns:x14="http://schemas.microsoft.com/office/spreadsheetml/2009/9/main" uri="{725AE2AE-9491-48be-B2B4-4EB974FC3084}">
      <x14:pivotCacheDefinition pivotCacheId="1864977960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TABEK" refreshedDate="44943.480141435182" createdVersion="6" refreshedVersion="6" minRefreshableVersion="3" recordCount="2" xr:uid="{00000000-000A-0000-FFFF-FFFF07000000}">
  <cacheSource type="worksheet">
    <worksheetSource name="Таблица8"/>
  </cacheSource>
  <cacheFields count="1">
    <cacheField name="Муддат тури" numFmtId="0">
      <sharedItems count="2">
        <s v="Йил бошидан бугунги кунгача"/>
        <s v="Ихтиёрий муддат"/>
      </sharedItems>
    </cacheField>
  </cacheFields>
  <extLst>
    <ext xmlns:x14="http://schemas.microsoft.com/office/spreadsheetml/2009/9/main" uri="{725AE2AE-9491-48be-B2B4-4EB974FC3084}">
      <x14:pivotCacheDefinition pivotCacheId="195394735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x v="0"/>
  </r>
  <r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">
  <r>
    <x v="0"/>
  </r>
  <r>
    <x v="1"/>
  </r>
</pivotCacheRecords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Жадвал_тури1" xr10:uid="{00000000-0013-0000-FFFF-FFFF04000000}" sourceName="Жадвал тури">
  <data>
    <tabular pivotCacheId="1636982206">
      <items count="2">
        <i x="0" s="1"/>
        <i x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Бошланиш" xr10:uid="{00000000-0013-0000-FFFF-FFFF05000000}" sourceName="Бошланиш">
  <data>
    <tabular pivotCacheId="113690792">
      <items count="12">
        <i x="0" s="1"/>
        <i x="1"/>
        <i x="2"/>
        <i x="3"/>
        <i x="4"/>
        <i x="5"/>
        <i x="6"/>
        <i x="7"/>
        <i x="8"/>
        <i x="9"/>
        <i x="10"/>
        <i x="1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Тугаш" xr10:uid="{00000000-0013-0000-FFFF-FFFF06000000}" sourceName="Тугаш">
  <data>
    <tabular pivotCacheId="1864977960">
      <items count="12">
        <i x="0"/>
        <i x="1"/>
        <i x="2" s="1"/>
        <i x="3"/>
        <i x="4"/>
        <i x="5"/>
        <i x="6"/>
        <i x="7"/>
        <i x="8"/>
        <i x="9"/>
        <i x="10"/>
        <i x="1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Муддат_тури" xr10:uid="{00000000-0013-0000-FFFF-FFFF07000000}" sourceName="Муддат тури">
  <data>
    <tabular pivotCacheId="1953947352" sortOrder="descending">
      <items count="2">
        <i x="0" s="1"/>
        <i x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Жадвал тури 2" xr10:uid="{00000000-0014-0000-FFFF-FFFF10000000}" cache="Срез_Жадвал_тури1" caption="Жадвал тури" columnCount="2" style="SlicerStyleLight2 2" lockedPosition="1" rowHeight="540000"/>
  <slicer name="Бошланиш 1" xr10:uid="{00000000-0014-0000-FFFF-FFFF11000000}" cache="Срез_Бошланиш" caption="Бошланиш" style="SlicerStyleLight2 2" rowHeight="288000"/>
  <slicer name="Тугаш 1" xr10:uid="{00000000-0014-0000-FFFF-FFFF12000000}" cache="Срез_Тугаш" caption="Тугаш" style="SlicerStyleLight2 2" rowHeight="288000"/>
  <slicer name="Муддат тури 1" xr10:uid="{00000000-0014-0000-FFFF-FFFF13000000}" cache="Срез_Муддат_тури" caption="Муддат тури" style="SlicerStyleLight2 2" lockedPosition="1" rowHeight="32400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27"/>
  <sheetViews>
    <sheetView showZeros="0" tabSelected="1" view="pageBreakPreview" zoomScale="115" zoomScaleNormal="100" zoomScaleSheetLayoutView="115" workbookViewId="0">
      <pane xSplit="2" topLeftCell="J1" activePane="topRight" state="frozen"/>
      <selection activeCell="G144" sqref="G144"/>
      <selection pane="topRight" activeCell="K5" sqref="K5:K6"/>
    </sheetView>
  </sheetViews>
  <sheetFormatPr defaultRowHeight="15" outlineLevelRow="2" outlineLevelCol="2" x14ac:dyDescent="0.25"/>
  <cols>
    <col min="1" max="1" width="5.28515625" bestFit="1" customWidth="1"/>
    <col min="2" max="2" width="38.85546875" customWidth="1"/>
    <col min="3" max="3" width="12.7109375" hidden="1" customWidth="1"/>
    <col min="4" max="4" width="20.5703125" hidden="1" customWidth="1"/>
    <col min="5" max="6" width="20.5703125" hidden="1" customWidth="1" outlineLevel="2"/>
    <col min="7" max="7" width="22.28515625" hidden="1" customWidth="1" outlineLevel="2"/>
    <col min="8" max="8" width="20.5703125" hidden="1" customWidth="1" outlineLevel="2"/>
    <col min="9" max="9" width="17.5703125" hidden="1" customWidth="1" collapsed="1"/>
    <col min="10" max="10" width="10.140625" customWidth="1"/>
    <col min="11" max="11" width="18" customWidth="1"/>
    <col min="12" max="13" width="20.5703125" customWidth="1" outlineLevel="2"/>
    <col min="14" max="14" width="22.28515625" customWidth="1" outlineLevel="2"/>
    <col min="15" max="15" width="20.5703125" customWidth="1" outlineLevel="2"/>
    <col min="16" max="16" width="12.85546875" customWidth="1"/>
    <col min="17" max="18" width="9.140625" customWidth="1"/>
    <col min="19" max="19" width="18.85546875" bestFit="1" customWidth="1"/>
    <col min="26" max="26" width="14.28515625" customWidth="1"/>
    <col min="30" max="30" width="17.7109375" customWidth="1"/>
  </cols>
  <sheetData>
    <row r="1" spans="1:30" ht="63" customHeight="1" x14ac:dyDescent="0.25">
      <c r="A1" s="143" t="s">
        <v>283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30" ht="30" customHeight="1" thickBot="1" x14ac:dyDescent="0.3">
      <c r="A2" s="65"/>
      <c r="B2" s="36"/>
      <c r="C2" s="36"/>
      <c r="D2" s="36"/>
      <c r="E2" s="36"/>
      <c r="F2" s="36"/>
      <c r="G2" s="36"/>
      <c r="H2" s="36"/>
      <c r="I2" s="36"/>
      <c r="J2" s="36"/>
      <c r="K2" s="36"/>
      <c r="L2" s="92" t="e">
        <f>+#REF!/11.9</f>
        <v>#REF!</v>
      </c>
      <c r="M2" s="36"/>
      <c r="N2" s="92"/>
      <c r="O2" s="36"/>
      <c r="P2" s="36"/>
      <c r="S2" s="69"/>
      <c r="T2" s="70"/>
      <c r="Z2" s="93"/>
      <c r="AD2" s="93"/>
    </row>
    <row r="3" spans="1:30" ht="30.75" customHeight="1" x14ac:dyDescent="0.25">
      <c r="A3" s="135" t="s">
        <v>0</v>
      </c>
      <c r="B3" s="140" t="s">
        <v>8</v>
      </c>
      <c r="C3" s="140" t="s">
        <v>243</v>
      </c>
      <c r="D3" s="140"/>
      <c r="E3" s="140"/>
      <c r="F3" s="140"/>
      <c r="G3" s="140"/>
      <c r="H3" s="140"/>
      <c r="I3" s="140"/>
      <c r="J3" s="141" t="s">
        <v>244</v>
      </c>
      <c r="K3" s="141"/>
      <c r="L3" s="141"/>
      <c r="M3" s="141"/>
      <c r="N3" s="141"/>
      <c r="O3" s="141"/>
      <c r="P3" s="141"/>
      <c r="Q3" s="145"/>
      <c r="R3" s="146"/>
      <c r="S3" s="146"/>
      <c r="T3" s="146"/>
      <c r="U3" s="146"/>
      <c r="V3" s="146"/>
      <c r="W3" s="146"/>
      <c r="X3" s="146"/>
      <c r="Y3" s="146"/>
      <c r="Z3" s="146"/>
      <c r="AA3" s="146"/>
    </row>
    <row r="4" spans="1:30" ht="30" customHeight="1" x14ac:dyDescent="0.25">
      <c r="A4" s="136"/>
      <c r="B4" s="137"/>
      <c r="C4" s="137"/>
      <c r="D4" s="137"/>
      <c r="E4" s="137"/>
      <c r="F4" s="137"/>
      <c r="G4" s="137"/>
      <c r="H4" s="137"/>
      <c r="I4" s="137"/>
      <c r="J4" s="142"/>
      <c r="K4" s="142"/>
      <c r="L4" s="142"/>
      <c r="M4" s="142"/>
      <c r="N4" s="142"/>
      <c r="O4" s="142"/>
      <c r="P4" s="142"/>
      <c r="Q4" s="145"/>
      <c r="R4" s="146"/>
      <c r="S4" s="146"/>
      <c r="T4" s="146"/>
      <c r="U4" s="146"/>
      <c r="V4" s="146"/>
      <c r="W4" s="146"/>
      <c r="X4" s="146"/>
      <c r="Y4" s="146"/>
      <c r="Z4" s="146"/>
      <c r="AA4" s="146"/>
    </row>
    <row r="5" spans="1:30" ht="23.25" customHeight="1" x14ac:dyDescent="0.25">
      <c r="A5" s="136"/>
      <c r="B5" s="137"/>
      <c r="C5" s="137" t="s">
        <v>175</v>
      </c>
      <c r="D5" s="138" t="s">
        <v>252</v>
      </c>
      <c r="E5" s="139" t="s">
        <v>82</v>
      </c>
      <c r="F5" s="139"/>
      <c r="G5" s="139"/>
      <c r="H5" s="139"/>
      <c r="I5" s="138" t="s">
        <v>176</v>
      </c>
      <c r="J5" s="137" t="s">
        <v>175</v>
      </c>
      <c r="K5" s="138" t="s">
        <v>252</v>
      </c>
      <c r="L5" s="139" t="s">
        <v>82</v>
      </c>
      <c r="M5" s="139"/>
      <c r="N5" s="139"/>
      <c r="O5" s="139"/>
      <c r="P5" s="138" t="s">
        <v>176</v>
      </c>
    </row>
    <row r="6" spans="1:30" ht="56.25" x14ac:dyDescent="0.25">
      <c r="A6" s="136"/>
      <c r="B6" s="137"/>
      <c r="C6" s="137"/>
      <c r="D6" s="138"/>
      <c r="E6" s="100" t="s">
        <v>253</v>
      </c>
      <c r="F6" s="100" t="s">
        <v>254</v>
      </c>
      <c r="G6" s="100" t="s">
        <v>255</v>
      </c>
      <c r="H6" s="100" t="s">
        <v>256</v>
      </c>
      <c r="I6" s="138"/>
      <c r="J6" s="137"/>
      <c r="K6" s="138"/>
      <c r="L6" s="100" t="s">
        <v>253</v>
      </c>
      <c r="M6" s="100" t="s">
        <v>254</v>
      </c>
      <c r="N6" s="100" t="s">
        <v>255</v>
      </c>
      <c r="O6" s="100" t="s">
        <v>256</v>
      </c>
      <c r="P6" s="138"/>
      <c r="V6" s="71"/>
      <c r="W6" s="71"/>
      <c r="X6" s="71"/>
      <c r="Y6" s="71"/>
      <c r="Z6" s="71"/>
      <c r="AA6" s="71"/>
      <c r="AB6" s="56"/>
      <c r="AC6" s="56"/>
      <c r="AD6" s="56"/>
    </row>
    <row r="7" spans="1:30" ht="18.75" hidden="1" outlineLevel="1" x14ac:dyDescent="0.25">
      <c r="A7" s="104">
        <v>1</v>
      </c>
      <c r="B7" s="97" t="e">
        <f>+VLOOKUP(A7,#REF!,IF(#REF!="Сектор","2","3"),0)</f>
        <v>#REF!</v>
      </c>
      <c r="C7" s="98" t="e">
        <f>+COUNTIFS(МАНЗИЛЛИ!$C:$C,Свод!#REF!,IF(#REF!="Сектор",МАНЗИЛЛИ!$M:$M,МАНЗИЛЛИ!$H:$H),Свод!B7)</f>
        <v>#REF!</v>
      </c>
      <c r="D7" s="99" t="e">
        <f>+SUMIFS(МАНЗИЛЛИ!$T:$T,МАНЗИЛЛИ!$C:$C,Свод!#REF!,IF(#REF!="Сектор",МАНЗИЛЛИ!$M:$M,МАНЗИЛЛИ!$H:$H),Свод!B7)/1000</f>
        <v>#REF!</v>
      </c>
      <c r="E7" s="99" t="e">
        <f>+SUMIFS(МАНЗИЛЛИ!$U:$U,МАНЗИЛЛИ!$C:$C,Свод!#REF!,IF(#REF!="Сектор",МАНЗИЛЛИ!$M:$M,МАНЗИЛЛИ!$H:$H),Свод!B7)/1000</f>
        <v>#REF!</v>
      </c>
      <c r="F7" s="99" t="e">
        <f>+SUMIFS(МАНЗИЛЛИ!$W:$W,МАНЗИЛЛИ!$C:$C,Свод!#REF!,IF(#REF!="Сектор",МАНЗИЛЛИ!$M:$M,МАНЗИЛЛИ!$H:$H),Свод!B7)/1000</f>
        <v>#REF!</v>
      </c>
      <c r="G7" s="99" t="e">
        <f>+SUMIFS(МАНЗИЛЛИ!$X:$X,МАНЗИЛЛИ!$C:$C,Свод!#REF!,IF(#REF!="Сектор",МАНЗИЛЛИ!$M:$M,МАНЗИЛЛИ!$H:$H),Свод!B7)/1000</f>
        <v>#REF!</v>
      </c>
      <c r="H7" s="99" t="e">
        <f>+SUMIFS(МАНЗИЛЛИ!$Y:$Y,МАНЗИЛЛИ!$C:$C,Свод!#REF!,IF(#REF!="Сектор",МАНЗИЛЛИ!$M:$M,МАНЗИЛЛИ!$H:$H),Свод!B7)/1000</f>
        <v>#REF!</v>
      </c>
      <c r="I7" s="98" t="e">
        <f>+SUMIFS(МАНЗИЛЛИ!$AB:$AB,МАНЗИЛЛИ!$C:$C,Свод!#REF!,IF(#REF!="Сектор",МАНЗИЛЛИ!$M:$M,МАНЗИЛЛИ!$H:$H),Свод!B7)</f>
        <v>#REF!</v>
      </c>
      <c r="J7" s="98" t="e">
        <f>+COUNTIFS(МАНЗИЛЛИ!$C:$C,Свод!#REF!,IF(#REF!="Сектор",МАНЗИЛЛИ!$M:$M,МАНЗИЛЛИ!$H:$H),Свод!B7,МАНЗИЛЛИ!$AC:$AC,"&lt;01/01/2024")</f>
        <v>#REF!</v>
      </c>
      <c r="K7" s="96">
        <f>(+SUMIFS(МАНЗИЛЛИ!$T:$T,МАНЗИЛЛИ!$C:$C,Свод!B7,МАНЗИЛЛИ!$AC:$AC,"&lt;01/01/2024"))/1000</f>
        <v>0</v>
      </c>
      <c r="L7" s="99" t="e">
        <f>+SUMIFS(МАНЗИЛЛИ!$U:$U,МАНЗИЛЛИ!$C:$C,Свод!#REF!,IF(#REF!="Сектор",МАНЗИЛЛИ!$M:$M,МАНЗИЛЛИ!$H:$H),Свод!B7,МАНЗИЛЛИ!$AC:$AC,"&lt;01/01/2024")/1000</f>
        <v>#REF!</v>
      </c>
      <c r="M7" s="99" t="e">
        <f>+SUMIFS(МАНЗИЛЛИ!$W:$W,МАНЗИЛЛИ!$C:$C,Свод!#REF!,IF(#REF!="Сектор",МАНЗИЛЛИ!$M:$M,МАНЗИЛЛИ!$H:$H),Свод!B7,МАНЗИЛЛИ!$AC:$AC,"&lt;01/01/2024")/1000</f>
        <v>#REF!</v>
      </c>
      <c r="N7" s="99" t="e">
        <f>+SUMIFS(МАНЗИЛЛИ!$X:$X,МАНЗИЛЛИ!$C:$C,Свод!#REF!,IF(#REF!="Сектор",МАНЗИЛЛИ!$M:$M,МАНЗИЛЛИ!$H:$H),Свод!B7,МАНЗИЛЛИ!$AC:$AC,"&lt;01/01/2024")/1000</f>
        <v>#REF!</v>
      </c>
      <c r="O7" s="99" t="e">
        <f>+SUMIFS(МАНЗИЛЛИ!$Y:$Y,МАНЗИЛЛИ!$C:$C,Свод!#REF!,IF(#REF!="Сектор",МАНЗИЛЛИ!$M:$M,МАНЗИЛЛИ!$H:$H),Свод!B7,МАНЗИЛЛИ!$AC:$AC,"&lt;01/01/2024")/1000</f>
        <v>#REF!</v>
      </c>
      <c r="P7" s="98" t="e">
        <f>+SUMIFS(МАНЗИЛЛИ!$AB:$AB,МАНЗИЛЛИ!$C:$C,Свод!#REF!,IF(#REF!="Сектор",МАНЗИЛЛИ!$M:$M,МАНЗИЛЛИ!$H:$H),Свод!B7,МАНЗИЛЛИ!$AC:$AC,"&lt;01/01/2024")</f>
        <v>#REF!</v>
      </c>
    </row>
    <row r="8" spans="1:30" ht="18.75" hidden="1" outlineLevel="1" x14ac:dyDescent="0.25">
      <c r="A8" s="104">
        <v>2</v>
      </c>
      <c r="B8" s="97" t="e">
        <f>+VLOOKUP(A8,#REF!,IF(#REF!="Сектор","2","3"),0)</f>
        <v>#REF!</v>
      </c>
      <c r="C8" s="98" t="e">
        <f>+COUNTIFS(МАНЗИЛЛИ!$C:$C,Свод!#REF!,IF(#REF!="Сектор",МАНЗИЛЛИ!$M:$M,МАНЗИЛЛИ!$H:$H),Свод!B8)</f>
        <v>#REF!</v>
      </c>
      <c r="D8" s="99" t="e">
        <f>+SUMIFS(МАНЗИЛЛИ!$T:$T,МАНЗИЛЛИ!$C:$C,Свод!#REF!,IF(#REF!="Сектор",МАНЗИЛЛИ!$M:$M,МАНЗИЛЛИ!$H:$H),Свод!B8)/1000</f>
        <v>#REF!</v>
      </c>
      <c r="E8" s="99" t="e">
        <f>+SUMIFS(МАНЗИЛЛИ!$U:$U,МАНЗИЛЛИ!$C:$C,Свод!#REF!,IF(#REF!="Сектор",МАНЗИЛЛИ!$M:$M,МАНЗИЛЛИ!$H:$H),Свод!B8)/1000</f>
        <v>#REF!</v>
      </c>
      <c r="F8" s="99" t="e">
        <f>+SUMIFS(МАНЗИЛЛИ!$W:$W,МАНЗИЛЛИ!$C:$C,Свод!#REF!,IF(#REF!="Сектор",МАНЗИЛЛИ!$M:$M,МАНЗИЛЛИ!$H:$H),Свод!B8)/1000</f>
        <v>#REF!</v>
      </c>
      <c r="G8" s="99" t="e">
        <f>+SUMIFS(МАНЗИЛЛИ!$X:$X,МАНЗИЛЛИ!$C:$C,Свод!#REF!,IF(#REF!="Сектор",МАНЗИЛЛИ!$M:$M,МАНЗИЛЛИ!$H:$H),Свод!B8)/1000</f>
        <v>#REF!</v>
      </c>
      <c r="H8" s="99" t="e">
        <f>+SUMIFS(МАНЗИЛЛИ!$Y:$Y,МАНЗИЛЛИ!$C:$C,Свод!#REF!,IF(#REF!="Сектор",МАНЗИЛЛИ!$M:$M,МАНЗИЛЛИ!$H:$H),Свод!B8)/1000</f>
        <v>#REF!</v>
      </c>
      <c r="I8" s="98" t="e">
        <f>+SUMIFS(МАНЗИЛЛИ!$AB:$AB,МАНЗИЛЛИ!$C:$C,Свод!#REF!,IF(#REF!="Сектор",МАНЗИЛЛИ!$M:$M,МАНЗИЛЛИ!$H:$H),Свод!B8)</f>
        <v>#REF!</v>
      </c>
      <c r="J8" s="98" t="e">
        <f>+COUNTIFS(МАНЗИЛЛИ!$C:$C,Свод!#REF!,IF(#REF!="Сектор",МАНЗИЛЛИ!$M:$M,МАНЗИЛЛИ!$H:$H),Свод!B8,МАНЗИЛЛИ!$AC:$AC,"&lt;01/01/2024")</f>
        <v>#REF!</v>
      </c>
      <c r="K8" s="96">
        <f>(+SUMIFS(МАНЗИЛЛИ!$T:$T,МАНЗИЛЛИ!$C:$C,Свод!B8,МАНЗИЛЛИ!$AC:$AC,"&lt;01/01/2024"))/1000</f>
        <v>0</v>
      </c>
      <c r="L8" s="99" t="e">
        <f>+SUMIFS(МАНЗИЛЛИ!$U:$U,МАНЗИЛЛИ!$C:$C,Свод!#REF!,IF(#REF!="Сектор",МАНЗИЛЛИ!$M:$M,МАНЗИЛЛИ!$H:$H),Свод!B8,МАНЗИЛЛИ!$AC:$AC,"&lt;01/01/2024")/1000</f>
        <v>#REF!</v>
      </c>
      <c r="M8" s="99" t="e">
        <f>+SUMIFS(МАНЗИЛЛИ!$W:$W,МАНЗИЛЛИ!$C:$C,Свод!#REF!,IF(#REF!="Сектор",МАНЗИЛЛИ!$M:$M,МАНЗИЛЛИ!$H:$H),Свод!B8,МАНЗИЛЛИ!$AC:$AC,"&lt;01/01/2024")/1000</f>
        <v>#REF!</v>
      </c>
      <c r="N8" s="99" t="e">
        <f>+SUMIFS(МАНЗИЛЛИ!$X:$X,МАНЗИЛЛИ!$C:$C,Свод!#REF!,IF(#REF!="Сектор",МАНЗИЛЛИ!$M:$M,МАНЗИЛЛИ!$H:$H),Свод!B8,МАНЗИЛЛИ!$AC:$AC,"&lt;01/01/2024")/1000</f>
        <v>#REF!</v>
      </c>
      <c r="O8" s="99" t="e">
        <f>+SUMIFS(МАНЗИЛЛИ!$Y:$Y,МАНЗИЛЛИ!$C:$C,Свод!#REF!,IF(#REF!="Сектор",МАНЗИЛЛИ!$M:$M,МАНЗИЛЛИ!$H:$H),Свод!B8,МАНЗИЛЛИ!$AC:$AC,"&lt;01/01/2024")/1000</f>
        <v>#REF!</v>
      </c>
      <c r="P8" s="98" t="e">
        <f>+SUMIFS(МАНЗИЛЛИ!$AB:$AB,МАНЗИЛЛИ!$C:$C,Свод!#REF!,IF(#REF!="Сектор",МАНЗИЛЛИ!$M:$M,МАНЗИЛЛИ!$H:$H),Свод!B8,МАНЗИЛЛИ!$AC:$AC,"&lt;01/01/2024")</f>
        <v>#REF!</v>
      </c>
    </row>
    <row r="9" spans="1:30" ht="18.75" hidden="1" outlineLevel="1" x14ac:dyDescent="0.25">
      <c r="A9" s="104">
        <v>3</v>
      </c>
      <c r="B9" s="97" t="e">
        <f>+VLOOKUP(A9,#REF!,IF(#REF!="Сектор","2","3"),0)</f>
        <v>#REF!</v>
      </c>
      <c r="C9" s="98" t="e">
        <f>+COUNTIFS(МАНЗИЛЛИ!$C:$C,Свод!#REF!,IF(#REF!="Сектор",МАНЗИЛЛИ!$M:$M,МАНЗИЛЛИ!$H:$H),Свод!B9)</f>
        <v>#REF!</v>
      </c>
      <c r="D9" s="99" t="e">
        <f>+SUMIFS(МАНЗИЛЛИ!$T:$T,МАНЗИЛЛИ!$C:$C,Свод!#REF!,IF(#REF!="Сектор",МАНЗИЛЛИ!$M:$M,МАНЗИЛЛИ!$H:$H),Свод!B9)/1000</f>
        <v>#REF!</v>
      </c>
      <c r="E9" s="99" t="e">
        <f>+SUMIFS(МАНЗИЛЛИ!$U:$U,МАНЗИЛЛИ!$C:$C,Свод!#REF!,IF(#REF!="Сектор",МАНЗИЛЛИ!$M:$M,МАНЗИЛЛИ!$H:$H),Свод!B9)/1000</f>
        <v>#REF!</v>
      </c>
      <c r="F9" s="99" t="e">
        <f>+SUMIFS(МАНЗИЛЛИ!$W:$W,МАНЗИЛЛИ!$C:$C,Свод!#REF!,IF(#REF!="Сектор",МАНЗИЛЛИ!$M:$M,МАНЗИЛЛИ!$H:$H),Свод!B9)/1000</f>
        <v>#REF!</v>
      </c>
      <c r="G9" s="99" t="e">
        <f>+SUMIFS(МАНЗИЛЛИ!$X:$X,МАНЗИЛЛИ!$C:$C,Свод!#REF!,IF(#REF!="Сектор",МАНЗИЛЛИ!$M:$M,МАНЗИЛЛИ!$H:$H),Свод!B9)/1000</f>
        <v>#REF!</v>
      </c>
      <c r="H9" s="99" t="e">
        <f>+SUMIFS(МАНЗИЛЛИ!$Y:$Y,МАНЗИЛЛИ!$C:$C,Свод!#REF!,IF(#REF!="Сектор",МАНЗИЛЛИ!$M:$M,МАНЗИЛЛИ!$H:$H),Свод!B9)/1000</f>
        <v>#REF!</v>
      </c>
      <c r="I9" s="98" t="e">
        <f>+SUMIFS(МАНЗИЛЛИ!$AB:$AB,МАНЗИЛЛИ!$C:$C,Свод!#REF!,IF(#REF!="Сектор",МАНЗИЛЛИ!$M:$M,МАНЗИЛЛИ!$H:$H),Свод!B9)</f>
        <v>#REF!</v>
      </c>
      <c r="J9" s="98" t="e">
        <f>+COUNTIFS(МАНЗИЛЛИ!$C:$C,Свод!#REF!,IF(#REF!="Сектор",МАНЗИЛЛИ!$M:$M,МАНЗИЛЛИ!$H:$H),Свод!B9,МАНЗИЛЛИ!$AC:$AC,"&lt;01/01/2024")</f>
        <v>#REF!</v>
      </c>
      <c r="K9" s="96">
        <f>(+SUMIFS(МАНЗИЛЛИ!$T:$T,МАНЗИЛЛИ!$C:$C,Свод!B9,МАНЗИЛЛИ!$AC:$AC,"&lt;01/01/2024"))/1000</f>
        <v>0</v>
      </c>
      <c r="L9" s="99" t="e">
        <f>+SUMIFS(МАНЗИЛЛИ!$U:$U,МАНЗИЛЛИ!$C:$C,Свод!#REF!,IF(#REF!="Сектор",МАНЗИЛЛИ!$M:$M,МАНЗИЛЛИ!$H:$H),Свод!B9,МАНЗИЛЛИ!$AC:$AC,"&lt;01/01/2024")/1000</f>
        <v>#REF!</v>
      </c>
      <c r="M9" s="99" t="e">
        <f>+SUMIFS(МАНЗИЛЛИ!$W:$W,МАНЗИЛЛИ!$C:$C,Свод!#REF!,IF(#REF!="Сектор",МАНЗИЛЛИ!$M:$M,МАНЗИЛЛИ!$H:$H),Свод!B9,МАНЗИЛЛИ!$AC:$AC,"&lt;01/01/2024")/1000</f>
        <v>#REF!</v>
      </c>
      <c r="N9" s="99" t="e">
        <f>+SUMIFS(МАНЗИЛЛИ!$X:$X,МАНЗИЛЛИ!$C:$C,Свод!#REF!,IF(#REF!="Сектор",МАНЗИЛЛИ!$M:$M,МАНЗИЛЛИ!$H:$H),Свод!B9,МАНЗИЛЛИ!$AC:$AC,"&lt;01/01/2024")/1000</f>
        <v>#REF!</v>
      </c>
      <c r="O9" s="99" t="e">
        <f>+SUMIFS(МАНЗИЛЛИ!$Y:$Y,МАНЗИЛЛИ!$C:$C,Свод!#REF!,IF(#REF!="Сектор",МАНЗИЛЛИ!$M:$M,МАНЗИЛЛИ!$H:$H),Свод!B9,МАНЗИЛЛИ!$AC:$AC,"&lt;01/01/2024")/1000</f>
        <v>#REF!</v>
      </c>
      <c r="P9" s="98" t="e">
        <f>+SUMIFS(МАНЗИЛЛИ!$AB:$AB,МАНЗИЛЛИ!$C:$C,Свод!#REF!,IF(#REF!="Сектор",МАНЗИЛЛИ!$M:$M,МАНЗИЛЛИ!$H:$H),Свод!B9,МАНЗИЛЛИ!$AC:$AC,"&lt;01/01/2024")</f>
        <v>#REF!</v>
      </c>
    </row>
    <row r="10" spans="1:30" ht="18.75" hidden="1" outlineLevel="2" x14ac:dyDescent="0.25">
      <c r="A10" s="104">
        <v>4</v>
      </c>
      <c r="B10" s="97" t="e">
        <f>+VLOOKUP(A10,#REF!,IF(#REF!="Сектор","2","3"),0)</f>
        <v>#REF!</v>
      </c>
      <c r="C10" s="98" t="e">
        <f>+COUNTIFS(МАНЗИЛЛИ!$C:$C,Свод!#REF!,IF(#REF!="Сектор",МАНЗИЛЛИ!$M:$M,МАНЗИЛЛИ!$H:$H),Свод!B10)</f>
        <v>#REF!</v>
      </c>
      <c r="D10" s="99" t="e">
        <f>+SUMIFS(МАНЗИЛЛИ!$T:$T,МАНЗИЛЛИ!$C:$C,Свод!#REF!,IF(#REF!="Сектор",МАНЗИЛЛИ!$M:$M,МАНЗИЛЛИ!$H:$H),Свод!B10)/1000</f>
        <v>#REF!</v>
      </c>
      <c r="E10" s="99" t="e">
        <f>+SUMIFS(МАНЗИЛЛИ!$U:$U,МАНЗИЛЛИ!$C:$C,Свод!#REF!,IF(#REF!="Сектор",МАНЗИЛЛИ!$M:$M,МАНЗИЛЛИ!$H:$H),Свод!B10)/1000</f>
        <v>#REF!</v>
      </c>
      <c r="F10" s="99" t="e">
        <f>+SUMIFS(МАНЗИЛЛИ!$W:$W,МАНЗИЛЛИ!$C:$C,Свод!#REF!,IF(#REF!="Сектор",МАНЗИЛЛИ!$M:$M,МАНЗИЛЛИ!$H:$H),Свод!B10)/1000</f>
        <v>#REF!</v>
      </c>
      <c r="G10" s="99" t="e">
        <f>+SUMIFS(МАНЗИЛЛИ!$X:$X,МАНЗИЛЛИ!$C:$C,Свод!#REF!,IF(#REF!="Сектор",МАНЗИЛЛИ!$M:$M,МАНЗИЛЛИ!$H:$H),Свод!B10)/1000</f>
        <v>#REF!</v>
      </c>
      <c r="H10" s="99" t="e">
        <f>+SUMIFS(МАНЗИЛЛИ!$Y:$Y,МАНЗИЛЛИ!$C:$C,Свод!#REF!,IF(#REF!="Сектор",МАНЗИЛЛИ!$M:$M,МАНЗИЛЛИ!$H:$H),Свод!B10)/1000</f>
        <v>#REF!</v>
      </c>
      <c r="I10" s="98" t="e">
        <f>+SUMIFS(МАНЗИЛЛИ!$AB:$AB,МАНЗИЛЛИ!$C:$C,Свод!#REF!,IF(#REF!="Сектор",МАНЗИЛЛИ!$M:$M,МАНЗИЛЛИ!$H:$H),Свод!B10)</f>
        <v>#REF!</v>
      </c>
      <c r="J10" s="98" t="e">
        <f>+COUNTIFS(МАНЗИЛЛИ!$C:$C,Свод!#REF!,IF(#REF!="Сектор",МАНЗИЛЛИ!$M:$M,МАНЗИЛЛИ!$H:$H),Свод!B10,МАНЗИЛЛИ!$AC:$AC,"&lt;01/01/2024")</f>
        <v>#REF!</v>
      </c>
      <c r="K10" s="96">
        <f>(+SUMIFS(МАНЗИЛЛИ!$T:$T,МАНЗИЛЛИ!$C:$C,Свод!B10,МАНЗИЛЛИ!$AC:$AC,"&lt;01/01/2024"))/1000</f>
        <v>0</v>
      </c>
      <c r="L10" s="99" t="e">
        <f>+SUMIFS(МАНЗИЛЛИ!$U:$U,МАНЗИЛЛИ!$C:$C,Свод!#REF!,IF(#REF!="Сектор",МАНЗИЛЛИ!$M:$M,МАНЗИЛЛИ!$H:$H),Свод!B10,МАНЗИЛЛИ!$AC:$AC,"&lt;01/01/2024")/1000</f>
        <v>#REF!</v>
      </c>
      <c r="M10" s="99" t="e">
        <f>+SUMIFS(МАНЗИЛЛИ!$W:$W,МАНЗИЛЛИ!$C:$C,Свод!#REF!,IF(#REF!="Сектор",МАНЗИЛЛИ!$M:$M,МАНЗИЛЛИ!$H:$H),Свод!B10,МАНЗИЛЛИ!$AC:$AC,"&lt;01/01/2024")/1000</f>
        <v>#REF!</v>
      </c>
      <c r="N10" s="99" t="e">
        <f>+SUMIFS(МАНЗИЛЛИ!$X:$X,МАНЗИЛЛИ!$C:$C,Свод!#REF!,IF(#REF!="Сектор",МАНЗИЛЛИ!$M:$M,МАНЗИЛЛИ!$H:$H),Свод!B10,МАНЗИЛЛИ!$AC:$AC,"&lt;01/01/2024")/1000</f>
        <v>#REF!</v>
      </c>
      <c r="O10" s="99" t="e">
        <f>+SUMIFS(МАНЗИЛЛИ!$Y:$Y,МАНЗИЛЛИ!$C:$C,Свод!#REF!,IF(#REF!="Сектор",МАНЗИЛЛИ!$M:$M,МАНЗИЛЛИ!$H:$H),Свод!B10,МАНЗИЛЛИ!$AC:$AC,"&lt;01/01/2024")/1000</f>
        <v>#REF!</v>
      </c>
      <c r="P10" s="98" t="e">
        <f>+SUMIFS(МАНЗИЛЛИ!$AB:$AB,МАНЗИЛЛИ!$C:$C,Свод!#REF!,IF(#REF!="Сектор",МАНЗИЛЛИ!$M:$M,МАНЗИЛЛИ!$H:$H),Свод!B10,МАНЗИЛЛИ!$AC:$AC,"&lt;01/01/2024")</f>
        <v>#REF!</v>
      </c>
    </row>
    <row r="11" spans="1:30" ht="30" customHeight="1" collapsed="1" x14ac:dyDescent="0.25">
      <c r="A11" s="102">
        <v>5</v>
      </c>
      <c r="B11" s="95" t="s">
        <v>46</v>
      </c>
      <c r="C11" s="94">
        <f>+COUNTIFS(МАНЗИЛЛИ!$C:$C,Свод!B11)</f>
        <v>47</v>
      </c>
      <c r="D11" s="96">
        <f>+SUMIFS(МАНЗИЛЛИ!$T:$T,МАНЗИЛЛИ!$C:$C,Свод!B11)/1000</f>
        <v>375.31630000000001</v>
      </c>
      <c r="E11" s="96">
        <f>+SUMIFS(МАНЗИЛЛИ!$U:$U,МАНЗИЛЛИ!$C:$C,Свод!B11)/1000</f>
        <v>272.06799999999998</v>
      </c>
      <c r="F11" s="96">
        <f>+SUMIFS(МАНЗИЛЛИ!$W:$W,МАНЗИЛЛИ!$C:$C,Свод!B11)/1000</f>
        <v>34.026000000000003</v>
      </c>
      <c r="G11" s="96">
        <f>+SUMIFS(МАНЗИЛЛИ!$X:$X,МАНЗИЛЛИ!$C:$C,Свод!B11)/1000</f>
        <v>5.8170000000000002</v>
      </c>
      <c r="H11" s="96">
        <f>+SUMIFS(МАНЗИЛЛИ!$Y:$Y,МАНЗИЛЛИ!$C:$C,Свод!B11)/1000</f>
        <v>0</v>
      </c>
      <c r="I11" s="94">
        <f>+SUMIFS(МАНЗИЛЛИ!$AB:$AB,МАНЗИЛЛИ!$C:$C,Свод!B11)</f>
        <v>512</v>
      </c>
      <c r="J11" s="94">
        <f>+COUNTIFS(МАНЗИЛЛИ!$C:$C,Свод!B11,МАНЗИЛЛИ!$AC:$AC,"&lt;01/01/2024",МАНЗИЛЛИ!$AC:$AC,"&lt;01/01/2024")</f>
        <v>47</v>
      </c>
      <c r="K11" s="96">
        <f>(+SUMIFS(МАНЗИЛЛИ!$T:$T,МАНЗИЛЛИ!$C:$C,Свод!B11,МАНЗИЛЛИ!$AC:$AC,"&lt;01/01/2024"))/1000</f>
        <v>375.31630000000001</v>
      </c>
      <c r="L11" s="96">
        <f>+SUMIFS(МАНЗИЛЛИ!$U:$U,МАНЗИЛЛИ!$C:$C,Свод!B11,МАНЗИЛЛИ!$AC:$AC,"&lt;01/01/2024")/1000</f>
        <v>272.06799999999998</v>
      </c>
      <c r="M11" s="96">
        <f>+SUMIFS(МАНЗИЛЛИ!$W:$W,МАНЗИЛЛИ!$C:$C,Свод!B11,МАНЗИЛЛИ!$AC:$AC,"&lt;01/01/2024")/1000</f>
        <v>34.026000000000003</v>
      </c>
      <c r="N11" s="96">
        <f>+SUMIFS(МАНЗИЛЛИ!$X:$X,МАНЗИЛЛИ!$C:$C,Свод!B11,МАНЗИЛЛИ!$AC:$AC,"&lt;01/01/2024")/1000</f>
        <v>5.8170000000000002</v>
      </c>
      <c r="O11" s="96">
        <f>+SUMIFS(МАНЗИЛЛИ!$Y:$Y,МАНЗИЛЛИ!$C:$C,Свод!B11,МАНЗИЛЛИ!$AC:$AC,"&lt;01/01/2024")/1000</f>
        <v>0</v>
      </c>
      <c r="P11" s="94">
        <f>+SUMIFS(МАНЗИЛЛИ!$AB:$AB,МАНЗИЛЛИ!$C:$C,Свод!B11,МАНЗИЛЛИ!$AC:$AC,"&lt;01/01/2024")</f>
        <v>512</v>
      </c>
    </row>
    <row r="12" spans="1:30" ht="18.75" hidden="1" outlineLevel="1" x14ac:dyDescent="0.25">
      <c r="A12" s="104">
        <v>1</v>
      </c>
      <c r="B12" s="97" t="e">
        <f>+VLOOKUP(A12,#REF!,IF(#REF!="Сектор","2","3"),0)</f>
        <v>#REF!</v>
      </c>
      <c r="C12" s="98" t="e">
        <f>+COUNTIFS(МАНЗИЛЛИ!$C:$C,Свод!B11,IF(#REF!="Сектор",МАНЗИЛЛИ!$M:$M,МАНЗИЛЛИ!$H:$H),Свод!B12)</f>
        <v>#REF!</v>
      </c>
      <c r="D12" s="99" t="e">
        <f>+SUMIFS(МАНЗИЛЛИ!$T:$T,МАНЗИЛЛИ!$C:$C,Свод!B11,IF(#REF!="Сектор",МАНЗИЛЛИ!$M:$M,МАНЗИЛЛИ!$H:$H),Свод!B12)/1000</f>
        <v>#REF!</v>
      </c>
      <c r="E12" s="99" t="e">
        <f>+SUMIFS(МАНЗИЛЛИ!$U:$U,МАНЗИЛЛИ!$C:$C,Свод!B11,IF(#REF!="Сектор",МАНЗИЛЛИ!$M:$M,МАНЗИЛЛИ!$H:$H),Свод!B12)/1000</f>
        <v>#REF!</v>
      </c>
      <c r="F12" s="99" t="e">
        <f>+SUMIFS(МАНЗИЛЛИ!$W:$W,МАНЗИЛЛИ!$C:$C,Свод!B11,IF(#REF!="Сектор",МАНЗИЛЛИ!$M:$M,МАНЗИЛЛИ!$H:$H),Свод!B12)/1000</f>
        <v>#REF!</v>
      </c>
      <c r="G12" s="99" t="e">
        <f>+SUMIFS(МАНЗИЛЛИ!$X:$X,МАНЗИЛЛИ!$C:$C,Свод!B11,IF(#REF!="Сектор",МАНЗИЛЛИ!$M:$M,МАНЗИЛЛИ!$H:$H),Свод!B12)/1000</f>
        <v>#REF!</v>
      </c>
      <c r="H12" s="99" t="e">
        <f>+SUMIFS(МАНЗИЛЛИ!$Y:$Y,МАНЗИЛЛИ!$C:$C,Свод!B11,IF(#REF!="Сектор",МАНЗИЛЛИ!$M:$M,МАНЗИЛЛИ!$H:$H),Свод!B12)/1000</f>
        <v>#REF!</v>
      </c>
      <c r="I12" s="98" t="e">
        <f>+SUMIFS(МАНЗИЛЛИ!$AB:$AB,МАНЗИЛЛИ!$C:$C,Свод!B11,IF(#REF!="Сектор",МАНЗИЛЛИ!$M:$M,МАНЗИЛЛИ!$H:$H),Свод!B12)</f>
        <v>#REF!</v>
      </c>
      <c r="J12" s="98" t="e">
        <f>+COUNTIFS(МАНЗИЛЛИ!$C:$C,Свод!B11,IF(#REF!="Сектор",МАНЗИЛЛИ!$M:$M,МАНЗИЛЛИ!$H:$H),Свод!B12,МАНЗИЛЛИ!$AC:$AC,"&lt;01/01/2024")</f>
        <v>#REF!</v>
      </c>
      <c r="K12" s="96">
        <f>(+SUMIFS(МАНЗИЛЛИ!$T:$T,МАНЗИЛЛИ!$C:$C,Свод!B12,МАНЗИЛЛИ!$AC:$AC,"&lt;01/01/2024"))/1000</f>
        <v>0</v>
      </c>
      <c r="L12" s="99" t="e">
        <f>+SUMIFS(МАНЗИЛЛИ!$U:$U,МАНЗИЛЛИ!$C:$C,Свод!B11,IF(#REF!="Сектор",МАНЗИЛЛИ!$M:$M,МАНЗИЛЛИ!$H:$H),Свод!B12,МАНЗИЛЛИ!$AC:$AC,"&lt;01/01/2024")/1000</f>
        <v>#REF!</v>
      </c>
      <c r="M12" s="99" t="e">
        <f>+SUMIFS(МАНЗИЛЛИ!$W:$W,МАНЗИЛЛИ!$C:$C,Свод!B11,IF(#REF!="Сектор",МАНЗИЛЛИ!$M:$M,МАНЗИЛЛИ!$H:$H),Свод!B12,МАНЗИЛЛИ!$AC:$AC,"&lt;01/01/2024")/1000</f>
        <v>#REF!</v>
      </c>
      <c r="N12" s="99" t="e">
        <f>+SUMIFS(МАНЗИЛЛИ!$X:$X,МАНЗИЛЛИ!$C:$C,Свод!B11,IF(#REF!="Сектор",МАНЗИЛЛИ!$M:$M,МАНЗИЛЛИ!$H:$H),Свод!B12,МАНЗИЛЛИ!$AC:$AC,"&lt;01/01/2024")/1000</f>
        <v>#REF!</v>
      </c>
      <c r="O12" s="99" t="e">
        <f>+SUMIFS(МАНЗИЛЛИ!$Y:$Y,МАНЗИЛЛИ!$C:$C,Свод!B11,IF(#REF!="Сектор",МАНЗИЛЛИ!$M:$M,МАНЗИЛЛИ!$H:$H),Свод!B12,МАНЗИЛЛИ!$AC:$AC,"&lt;01/01/2024")/1000</f>
        <v>#REF!</v>
      </c>
      <c r="P12" s="98" t="e">
        <f>+SUMIFS(МАНЗИЛЛИ!$AB:$AB,МАНЗИЛЛИ!$C:$C,Свод!B11,IF(#REF!="Сектор",МАНЗИЛЛИ!$M:$M,МАНЗИЛЛИ!$H:$H),Свод!B12,МАНЗИЛЛИ!$AC:$AC,"&lt;01/01/2024")</f>
        <v>#REF!</v>
      </c>
    </row>
    <row r="13" spans="1:30" ht="18.75" hidden="1" outlineLevel="1" x14ac:dyDescent="0.25">
      <c r="A13" s="104">
        <v>2</v>
      </c>
      <c r="B13" s="97" t="e">
        <f>+VLOOKUP(A13,#REF!,IF(#REF!="Сектор","2","3"),0)</f>
        <v>#REF!</v>
      </c>
      <c r="C13" s="98" t="e">
        <f>+COUNTIFS(МАНЗИЛЛИ!$C:$C,Свод!B11,IF(#REF!="Сектор",МАНЗИЛЛИ!$M:$M,МАНЗИЛЛИ!$H:$H),Свод!B13)</f>
        <v>#REF!</v>
      </c>
      <c r="D13" s="99" t="e">
        <f>+SUMIFS(МАНЗИЛЛИ!$T:$T,МАНЗИЛЛИ!$C:$C,Свод!B11,IF(#REF!="Сектор",МАНЗИЛЛИ!$M:$M,МАНЗИЛЛИ!$H:$H),Свод!B13)/1000</f>
        <v>#REF!</v>
      </c>
      <c r="E13" s="99" t="e">
        <f>+SUMIFS(МАНЗИЛЛИ!$U:$U,МАНЗИЛЛИ!$C:$C,Свод!B11,IF(#REF!="Сектор",МАНЗИЛЛИ!$M:$M,МАНЗИЛЛИ!$H:$H),Свод!B13)/1000</f>
        <v>#REF!</v>
      </c>
      <c r="F13" s="99" t="e">
        <f>+SUMIFS(МАНЗИЛЛИ!$W:$W,МАНЗИЛЛИ!$C:$C,Свод!B11,IF(#REF!="Сектор",МАНЗИЛЛИ!$M:$M,МАНЗИЛЛИ!$H:$H),Свод!B13)/1000</f>
        <v>#REF!</v>
      </c>
      <c r="G13" s="99" t="e">
        <f>+SUMIFS(МАНЗИЛЛИ!$X:$X,МАНЗИЛЛИ!$C:$C,Свод!B11,IF(#REF!="Сектор",МАНЗИЛЛИ!$M:$M,МАНЗИЛЛИ!$H:$H),Свод!B13)/1000</f>
        <v>#REF!</v>
      </c>
      <c r="H13" s="99" t="e">
        <f>+SUMIFS(МАНЗИЛЛИ!$Y:$Y,МАНЗИЛЛИ!$C:$C,Свод!B11,IF(#REF!="Сектор",МАНЗИЛЛИ!$M:$M,МАНЗИЛЛИ!$H:$H),Свод!B13)/1000</f>
        <v>#REF!</v>
      </c>
      <c r="I13" s="98" t="e">
        <f>+SUMIFS(МАНЗИЛЛИ!$AB:$AB,МАНЗИЛЛИ!$C:$C,Свод!B11,IF(#REF!="Сектор",МАНЗИЛЛИ!$M:$M,МАНЗИЛЛИ!$H:$H),Свод!B13)</f>
        <v>#REF!</v>
      </c>
      <c r="J13" s="98" t="e">
        <f>+COUNTIFS(МАНЗИЛЛИ!$C:$C,Свод!B11,IF(#REF!="Сектор",МАНЗИЛЛИ!$M:$M,МАНЗИЛЛИ!$H:$H),Свод!B13,МАНЗИЛЛИ!$AC:$AC,"&lt;01/01/2024")</f>
        <v>#REF!</v>
      </c>
      <c r="K13" s="96">
        <f>(+SUMIFS(МАНЗИЛЛИ!$T:$T,МАНЗИЛЛИ!$C:$C,Свод!B13,МАНЗИЛЛИ!$AC:$AC,"&lt;01/01/2024"))/1000</f>
        <v>0</v>
      </c>
      <c r="L13" s="99" t="e">
        <f>+SUMIFS(МАНЗИЛЛИ!$U:$U,МАНЗИЛЛИ!$C:$C,Свод!B11,IF(#REF!="Сектор",МАНЗИЛЛИ!$M:$M,МАНЗИЛЛИ!$H:$H),Свод!B13,МАНЗИЛЛИ!$AC:$AC,"&lt;01/01/2024")/1000</f>
        <v>#REF!</v>
      </c>
      <c r="M13" s="99" t="e">
        <f>+SUMIFS(МАНЗИЛЛИ!$W:$W,МАНЗИЛЛИ!$C:$C,Свод!B11,IF(#REF!="Сектор",МАНЗИЛЛИ!$M:$M,МАНЗИЛЛИ!$H:$H),Свод!B13,МАНЗИЛЛИ!$AC:$AC,"&lt;01/01/2024")/1000</f>
        <v>#REF!</v>
      </c>
      <c r="N13" s="99" t="e">
        <f>+SUMIFS(МАНЗИЛЛИ!$X:$X,МАНЗИЛЛИ!$C:$C,Свод!B11,IF(#REF!="Сектор",МАНЗИЛЛИ!$M:$M,МАНЗИЛЛИ!$H:$H),Свод!B13,МАНЗИЛЛИ!$AC:$AC,"&lt;01/01/2024")/1000</f>
        <v>#REF!</v>
      </c>
      <c r="O13" s="99" t="e">
        <f>+SUMIFS(МАНЗИЛЛИ!$Y:$Y,МАНЗИЛЛИ!$C:$C,Свод!B11,IF(#REF!="Сектор",МАНЗИЛЛИ!$M:$M,МАНЗИЛЛИ!$H:$H),Свод!B13,МАНЗИЛЛИ!$AC:$AC,"&lt;01/01/2024")/1000</f>
        <v>#REF!</v>
      </c>
      <c r="P13" s="98" t="e">
        <f>+SUMIFS(МАНЗИЛЛИ!$AB:$AB,МАНЗИЛЛИ!$C:$C,Свод!B11,IF(#REF!="Сектор",МАНЗИЛЛИ!$M:$M,МАНЗИЛЛИ!$H:$H),Свод!B13,МАНЗИЛЛИ!$AC:$AC,"&lt;01/01/2024")</f>
        <v>#REF!</v>
      </c>
    </row>
    <row r="14" spans="1:30" ht="18.75" hidden="1" outlineLevel="1" x14ac:dyDescent="0.25">
      <c r="A14" s="104">
        <v>3</v>
      </c>
      <c r="B14" s="97" t="e">
        <f>+VLOOKUP(A14,#REF!,IF(#REF!="Сектор","2","3"),0)</f>
        <v>#REF!</v>
      </c>
      <c r="C14" s="98" t="e">
        <f>+COUNTIFS(МАНЗИЛЛИ!$C:$C,Свод!B11,IF(#REF!="Сектор",МАНЗИЛЛИ!$M:$M,МАНЗИЛЛИ!$H:$H),Свод!B14)</f>
        <v>#REF!</v>
      </c>
      <c r="D14" s="99" t="e">
        <f>+SUMIFS(МАНЗИЛЛИ!$T:$T,МАНЗИЛЛИ!$C:$C,Свод!B11,IF(#REF!="Сектор",МАНЗИЛЛИ!$M:$M,МАНЗИЛЛИ!$H:$H),Свод!B14)/1000</f>
        <v>#REF!</v>
      </c>
      <c r="E14" s="99" t="e">
        <f>+SUMIFS(МАНЗИЛЛИ!$U:$U,МАНЗИЛЛИ!$C:$C,Свод!B11,IF(#REF!="Сектор",МАНЗИЛЛИ!$M:$M,МАНЗИЛЛИ!$H:$H),Свод!B14)/1000</f>
        <v>#REF!</v>
      </c>
      <c r="F14" s="99" t="e">
        <f>+SUMIFS(МАНЗИЛЛИ!$W:$W,МАНЗИЛЛИ!$C:$C,Свод!B11,IF(#REF!="Сектор",МАНЗИЛЛИ!$M:$M,МАНЗИЛЛИ!$H:$H),Свод!B14)/1000</f>
        <v>#REF!</v>
      </c>
      <c r="G14" s="99" t="e">
        <f>+SUMIFS(МАНЗИЛЛИ!$X:$X,МАНЗИЛЛИ!$C:$C,Свод!B11,IF(#REF!="Сектор",МАНЗИЛЛИ!$M:$M,МАНЗИЛЛИ!$H:$H),Свод!B14)/1000</f>
        <v>#REF!</v>
      </c>
      <c r="H14" s="99" t="e">
        <f>+SUMIFS(МАНЗИЛЛИ!$Y:$Y,МАНЗИЛЛИ!$C:$C,Свод!B11,IF(#REF!="Сектор",МАНЗИЛЛИ!$M:$M,МАНЗИЛЛИ!$H:$H),Свод!B14)/1000</f>
        <v>#REF!</v>
      </c>
      <c r="I14" s="98" t="e">
        <f>+SUMIFS(МАНЗИЛЛИ!$AB:$AB,МАНЗИЛЛИ!$C:$C,Свод!B11,IF(#REF!="Сектор",МАНЗИЛЛИ!$M:$M,МАНЗИЛЛИ!$H:$H),Свод!B14)</f>
        <v>#REF!</v>
      </c>
      <c r="J14" s="98" t="e">
        <f>+COUNTIFS(МАНЗИЛЛИ!$C:$C,Свод!B11,IF(#REF!="Сектор",МАНЗИЛЛИ!$M:$M,МАНЗИЛЛИ!$H:$H),Свод!B14,МАНЗИЛЛИ!$AC:$AC,"&lt;01/01/2024")</f>
        <v>#REF!</v>
      </c>
      <c r="K14" s="96">
        <f>(+SUMIFS(МАНЗИЛЛИ!$T:$T,МАНЗИЛЛИ!$C:$C,Свод!B14,МАНЗИЛЛИ!$AC:$AC,"&lt;01/01/2024"))/1000</f>
        <v>0</v>
      </c>
      <c r="L14" s="99" t="e">
        <f>+SUMIFS(МАНЗИЛЛИ!$U:$U,МАНЗИЛЛИ!$C:$C,Свод!B11,IF(#REF!="Сектор",МАНЗИЛЛИ!$M:$M,МАНЗИЛЛИ!$H:$H),Свод!B14,МАНЗИЛЛИ!$AC:$AC,"&lt;01/01/2024")/1000</f>
        <v>#REF!</v>
      </c>
      <c r="M14" s="99" t="e">
        <f>+SUMIFS(МАНЗИЛЛИ!$W:$W,МАНЗИЛЛИ!$C:$C,Свод!B11,IF(#REF!="Сектор",МАНЗИЛЛИ!$M:$M,МАНЗИЛЛИ!$H:$H),Свод!B14,МАНЗИЛЛИ!$AC:$AC,"&lt;01/01/2024")/1000</f>
        <v>#REF!</v>
      </c>
      <c r="N14" s="99" t="e">
        <f>+SUMIFS(МАНЗИЛЛИ!$X:$X,МАНЗИЛЛИ!$C:$C,Свод!B11,IF(#REF!="Сектор",МАНЗИЛЛИ!$M:$M,МАНЗИЛЛИ!$H:$H),Свод!B14,МАНЗИЛЛИ!$AC:$AC,"&lt;01/01/2024")/1000</f>
        <v>#REF!</v>
      </c>
      <c r="O14" s="99" t="e">
        <f>+SUMIFS(МАНЗИЛЛИ!$Y:$Y,МАНЗИЛЛИ!$C:$C,Свод!B11,IF(#REF!="Сектор",МАНЗИЛЛИ!$M:$M,МАНЗИЛЛИ!$H:$H),Свод!B14,МАНЗИЛЛИ!$AC:$AC,"&lt;01/01/2024")/1000</f>
        <v>#REF!</v>
      </c>
      <c r="P14" s="98" t="e">
        <f>+SUMIFS(МАНЗИЛЛИ!$AB:$AB,МАНЗИЛЛИ!$C:$C,Свод!B11,IF(#REF!="Сектор",МАНЗИЛЛИ!$M:$M,МАНЗИЛЛИ!$H:$H),Свод!B14,МАНЗИЛЛИ!$AC:$AC,"&lt;01/01/2024")</f>
        <v>#REF!</v>
      </c>
    </row>
    <row r="15" spans="1:30" ht="18.75" hidden="1" outlineLevel="2" x14ac:dyDescent="0.25">
      <c r="A15" s="104">
        <v>4</v>
      </c>
      <c r="B15" s="97" t="e">
        <f>+VLOOKUP(A15,#REF!,IF(#REF!="Сектор","2","3"),0)</f>
        <v>#REF!</v>
      </c>
      <c r="C15" s="98" t="e">
        <f>+COUNTIFS(МАНЗИЛЛИ!$C:$C,Свод!B11,IF(#REF!="Сектор",МАНЗИЛЛИ!$M:$M,МАНЗИЛЛИ!$H:$H),Свод!B15)</f>
        <v>#REF!</v>
      </c>
      <c r="D15" s="99" t="e">
        <f>+SUMIFS(МАНЗИЛЛИ!$T:$T,МАНЗИЛЛИ!$C:$C,Свод!B11,IF(#REF!="Сектор",МАНЗИЛЛИ!$M:$M,МАНЗИЛЛИ!$H:$H),Свод!B15)/1000</f>
        <v>#REF!</v>
      </c>
      <c r="E15" s="99" t="e">
        <f>+SUMIFS(МАНЗИЛЛИ!$U:$U,МАНЗИЛЛИ!$C:$C,Свод!B11,IF(#REF!="Сектор",МАНЗИЛЛИ!$M:$M,МАНЗИЛЛИ!$H:$H),Свод!B15)/1000</f>
        <v>#REF!</v>
      </c>
      <c r="F15" s="99" t="e">
        <f>+SUMIFS(МАНЗИЛЛИ!$W:$W,МАНЗИЛЛИ!$C:$C,Свод!B11,IF(#REF!="Сектор",МАНЗИЛЛИ!$M:$M,МАНЗИЛЛИ!$H:$H),Свод!B15)/1000</f>
        <v>#REF!</v>
      </c>
      <c r="G15" s="99" t="e">
        <f>+SUMIFS(МАНЗИЛЛИ!$X:$X,МАНЗИЛЛИ!$C:$C,Свод!B11,IF(#REF!="Сектор",МАНЗИЛЛИ!$M:$M,МАНЗИЛЛИ!$H:$H),Свод!B15)/1000</f>
        <v>#REF!</v>
      </c>
      <c r="H15" s="99" t="e">
        <f>+SUMIFS(МАНЗИЛЛИ!$Y:$Y,МАНЗИЛЛИ!$C:$C,Свод!B11,IF(#REF!="Сектор",МАНЗИЛЛИ!$M:$M,МАНЗИЛЛИ!$H:$H),Свод!B15)/1000</f>
        <v>#REF!</v>
      </c>
      <c r="I15" s="98" t="e">
        <f>+SUMIFS(МАНЗИЛЛИ!$AB:$AB,МАНЗИЛЛИ!$C:$C,Свод!B11,IF(#REF!="Сектор",МАНЗИЛЛИ!$M:$M,МАНЗИЛЛИ!$H:$H),Свод!B15)</f>
        <v>#REF!</v>
      </c>
      <c r="J15" s="98" t="e">
        <f>+COUNTIFS(МАНЗИЛЛИ!$C:$C,Свод!B11,IF(#REF!="Сектор",МАНЗИЛЛИ!$M:$M,МАНЗИЛЛИ!$H:$H),Свод!B15,МАНЗИЛЛИ!$AC:$AC,"&lt;01/01/2024")</f>
        <v>#REF!</v>
      </c>
      <c r="K15" s="96">
        <f>(+SUMIFS(МАНЗИЛЛИ!$T:$T,МАНЗИЛЛИ!$C:$C,Свод!B15,МАНЗИЛЛИ!$AC:$AC,"&lt;01/01/2024"))/1000</f>
        <v>0</v>
      </c>
      <c r="L15" s="99" t="e">
        <f>+SUMIFS(МАНЗИЛЛИ!$U:$U,МАНЗИЛЛИ!$C:$C,Свод!B11,IF(#REF!="Сектор",МАНЗИЛЛИ!$M:$M,МАНЗИЛЛИ!$H:$H),Свод!B15,МАНЗИЛЛИ!$AC:$AC,"&lt;01/01/2024")/1000</f>
        <v>#REF!</v>
      </c>
      <c r="M15" s="99" t="e">
        <f>+SUMIFS(МАНЗИЛЛИ!$W:$W,МАНЗИЛЛИ!$C:$C,Свод!B11,IF(#REF!="Сектор",МАНЗИЛЛИ!$M:$M,МАНЗИЛЛИ!$H:$H),Свод!B15,МАНЗИЛЛИ!$AC:$AC,"&lt;01/01/2024")/1000</f>
        <v>#REF!</v>
      </c>
      <c r="N15" s="99" t="e">
        <f>+SUMIFS(МАНЗИЛЛИ!$X:$X,МАНЗИЛЛИ!$C:$C,Свод!B11,IF(#REF!="Сектор",МАНЗИЛЛИ!$M:$M,МАНЗИЛЛИ!$H:$H),Свод!B15,МАНЗИЛЛИ!$AC:$AC,"&lt;01/01/2024")/1000</f>
        <v>#REF!</v>
      </c>
      <c r="O15" s="99" t="e">
        <f>+SUMIFS(МАНЗИЛЛИ!$Y:$Y,МАНЗИЛЛИ!$C:$C,Свод!B11,IF(#REF!="Сектор",МАНЗИЛЛИ!$M:$M,МАНЗИЛЛИ!$H:$H),Свод!B15,МАНЗИЛЛИ!$AC:$AC,"&lt;01/01/2024")/1000</f>
        <v>#REF!</v>
      </c>
      <c r="P15" s="98" t="e">
        <f>+SUMIFS(МАНЗИЛЛИ!$AB:$AB,МАНЗИЛЛИ!$C:$C,Свод!B11,IF(#REF!="Сектор",МАНЗИЛЛИ!$M:$M,МАНЗИЛЛИ!$H:$H),Свод!B15,МАНЗИЛЛИ!$AC:$AC,"&lt;01/01/2024")</f>
        <v>#REF!</v>
      </c>
    </row>
    <row r="16" spans="1:30" ht="20.25" hidden="1" customHeight="1" outlineLevel="1" x14ac:dyDescent="0.25">
      <c r="A16" s="104">
        <v>1</v>
      </c>
      <c r="B16" s="97" t="e">
        <f>+VLOOKUP(A16,#REF!,IF(#REF!="Сектор","2","3"),0)</f>
        <v>#REF!</v>
      </c>
      <c r="C16" s="98" t="e">
        <f>+COUNTIFS(МАНЗИЛЛИ!$C:$C,Свод!#REF!,IF(#REF!="Сектор",МАНЗИЛЛИ!$M:$M,МАНЗИЛЛИ!$H:$H),Свод!B16)</f>
        <v>#REF!</v>
      </c>
      <c r="D16" s="99" t="e">
        <f>+SUMIFS(МАНЗИЛЛИ!$T:$T,МАНЗИЛЛИ!$C:$C,Свод!#REF!,IF(#REF!="Сектор",МАНЗИЛЛИ!$M:$M,МАНЗИЛЛИ!$H:$H),Свод!B16)/1000</f>
        <v>#REF!</v>
      </c>
      <c r="E16" s="99" t="e">
        <f>+SUMIFS(МАНЗИЛЛИ!$U:$U,МАНЗИЛЛИ!$C:$C,Свод!#REF!,IF(#REF!="Сектор",МАНЗИЛЛИ!$M:$M,МАНЗИЛЛИ!$H:$H),Свод!B16)/1000</f>
        <v>#REF!</v>
      </c>
      <c r="F16" s="99" t="e">
        <f>+SUMIFS(МАНЗИЛЛИ!$W:$W,МАНЗИЛЛИ!$C:$C,Свод!#REF!,IF(#REF!="Сектор",МАНЗИЛЛИ!$M:$M,МАНЗИЛЛИ!$H:$H),Свод!B16)/1000</f>
        <v>#REF!</v>
      </c>
      <c r="G16" s="99" t="e">
        <f>+SUMIFS(МАНЗИЛЛИ!$X:$X,МАНЗИЛЛИ!$C:$C,Свод!#REF!,IF(#REF!="Сектор",МАНЗИЛЛИ!$M:$M,МАНЗИЛЛИ!$H:$H),Свод!B16)/1000</f>
        <v>#REF!</v>
      </c>
      <c r="H16" s="99" t="e">
        <f>+SUMIFS(МАНЗИЛЛИ!$Y:$Y,МАНЗИЛЛИ!$C:$C,Свод!#REF!,IF(#REF!="Сектор",МАНЗИЛЛИ!$M:$M,МАНЗИЛЛИ!$H:$H),Свод!B16)/1000</f>
        <v>#REF!</v>
      </c>
      <c r="I16" s="98" t="e">
        <f>+SUMIFS(МАНЗИЛЛИ!$AB:$AB,МАНЗИЛЛИ!$C:$C,Свод!#REF!,IF(#REF!="Сектор",МАНЗИЛЛИ!$M:$M,МАНЗИЛЛИ!$H:$H),Свод!B16)</f>
        <v>#REF!</v>
      </c>
      <c r="J16" s="98" t="e">
        <f>+COUNTIFS(МАНЗИЛЛИ!$C:$C,Свод!#REF!,IF(#REF!="Сектор",МАНЗИЛЛИ!$M:$M,МАНЗИЛЛИ!$H:$H),Свод!B16,МАНЗИЛЛИ!$AC:$AC,"&lt;01/01/2024")</f>
        <v>#REF!</v>
      </c>
      <c r="K16" s="99" t="e">
        <f>+SUMIFS(МАНЗИЛЛИ!$T:$T,МАНЗИЛЛИ!$C:$C,Свод!#REF!,IF(#REF!="Сектор",МАНЗИЛЛИ!$M:$M,МАНЗИЛЛИ!$H:$H),Свод!B16,МАНЗИЛЛИ!$AC:$AC,"&lt;01/01/2024")/1000</f>
        <v>#REF!</v>
      </c>
      <c r="L16" s="99" t="e">
        <f>+SUMIFS(МАНЗИЛЛИ!$U:$U,МАНЗИЛЛИ!$C:$C,Свод!#REF!,IF(#REF!="Сектор",МАНЗИЛЛИ!$M:$M,МАНЗИЛЛИ!$H:$H),Свод!B16,МАНЗИЛЛИ!$AC:$AC,"&lt;01/01/2024")/1000</f>
        <v>#REF!</v>
      </c>
      <c r="M16" s="99" t="e">
        <f>+SUMIFS(МАНЗИЛЛИ!$W:$W,МАНЗИЛЛИ!$C:$C,Свод!#REF!,IF(#REF!="Сектор",МАНЗИЛЛИ!$M:$M,МАНЗИЛЛИ!$H:$H),Свод!B16,МАНЗИЛЛИ!$AC:$AC,"&lt;01/01/2024")/1000</f>
        <v>#REF!</v>
      </c>
      <c r="N16" s="99" t="e">
        <f>+SUMIFS(МАНЗИЛЛИ!$X:$X,МАНЗИЛЛИ!$C:$C,Свод!#REF!,IF(#REF!="Сектор",МАНЗИЛЛИ!$M:$M,МАНЗИЛЛИ!$H:$H),Свод!B16,МАНЗИЛЛИ!$AC:$AC,"&lt;01/01/2024")/1000</f>
        <v>#REF!</v>
      </c>
      <c r="O16" s="99" t="e">
        <f>+SUMIFS(МАНЗИЛЛИ!$Y:$Y,МАНЗИЛЛИ!$C:$C,Свод!#REF!,IF(#REF!="Сектор",МАНЗИЛЛИ!$M:$M,МАНЗИЛЛИ!$H:$H),Свод!B16,МАНЗИЛЛИ!$AC:$AC,"&lt;01/01/2024")/1000</f>
        <v>#REF!</v>
      </c>
      <c r="P16" s="98" t="e">
        <f>+SUMIFS(МАНЗИЛЛИ!$AB:$AB,МАНЗИЛЛИ!$C:$C,Свод!#REF!,IF(#REF!="Сектор",МАНЗИЛЛИ!$M:$M,МАНЗИЛЛИ!$H:$H),Свод!B16,МАНЗИЛЛИ!$AC:$AC,"&lt;01/01/2024")</f>
        <v>#REF!</v>
      </c>
    </row>
    <row r="17" spans="1:30" ht="13.5" hidden="1" customHeight="1" outlineLevel="1" x14ac:dyDescent="0.25">
      <c r="A17" s="104">
        <v>2</v>
      </c>
      <c r="B17" s="97" t="e">
        <f>+VLOOKUP(A17,#REF!,IF(#REF!="Сектор","2","3"),0)</f>
        <v>#REF!</v>
      </c>
      <c r="C17" s="98" t="e">
        <f>+COUNTIFS(МАНЗИЛЛИ!$C:$C,Свод!#REF!,IF(#REF!="Сектор",МАНЗИЛЛИ!$M:$M,МАНЗИЛЛИ!$H:$H),Свод!B17)</f>
        <v>#REF!</v>
      </c>
      <c r="D17" s="99" t="e">
        <f>+SUMIFS(МАНЗИЛЛИ!$T:$T,МАНЗИЛЛИ!$C:$C,Свод!#REF!,IF(#REF!="Сектор",МАНЗИЛЛИ!$M:$M,МАНЗИЛЛИ!$H:$H),Свод!B17)/1000</f>
        <v>#REF!</v>
      </c>
      <c r="E17" s="99" t="e">
        <f>+SUMIFS(МАНЗИЛЛИ!$U:$U,МАНЗИЛЛИ!$C:$C,Свод!#REF!,IF(#REF!="Сектор",МАНЗИЛЛИ!$M:$M,МАНЗИЛЛИ!$H:$H),Свод!B17)/1000</f>
        <v>#REF!</v>
      </c>
      <c r="F17" s="99" t="e">
        <f>+SUMIFS(МАНЗИЛЛИ!$W:$W,МАНЗИЛЛИ!$C:$C,Свод!#REF!,IF(#REF!="Сектор",МАНЗИЛЛИ!$M:$M,МАНЗИЛЛИ!$H:$H),Свод!B17)/1000</f>
        <v>#REF!</v>
      </c>
      <c r="G17" s="99" t="e">
        <f>+SUMIFS(МАНЗИЛЛИ!$X:$X,МАНЗИЛЛИ!$C:$C,Свод!#REF!,IF(#REF!="Сектор",МАНЗИЛЛИ!$M:$M,МАНЗИЛЛИ!$H:$H),Свод!B17)/1000</f>
        <v>#REF!</v>
      </c>
      <c r="H17" s="99" t="e">
        <f>+SUMIFS(МАНЗИЛЛИ!$Y:$Y,МАНЗИЛЛИ!$C:$C,Свод!#REF!,IF(#REF!="Сектор",МАНЗИЛЛИ!$M:$M,МАНЗИЛЛИ!$H:$H),Свод!B17)/1000</f>
        <v>#REF!</v>
      </c>
      <c r="I17" s="98" t="e">
        <f>+SUMIFS(МАНЗИЛЛИ!$AB:$AB,МАНЗИЛЛИ!$C:$C,Свод!#REF!,IF(#REF!="Сектор",МАНЗИЛЛИ!$M:$M,МАНЗИЛЛИ!$H:$H),Свод!B17)</f>
        <v>#REF!</v>
      </c>
      <c r="J17" s="98" t="e">
        <f>+COUNTIFS(МАНЗИЛЛИ!$C:$C,Свод!#REF!,IF(#REF!="Сектор",МАНЗИЛЛИ!$M:$M,МАНЗИЛЛИ!$H:$H),Свод!B17,МАНЗИЛЛИ!$AC:$AC,"&lt;01/01/2024")</f>
        <v>#REF!</v>
      </c>
      <c r="K17" s="99" t="e">
        <f>+SUMIFS(МАНЗИЛЛИ!$T:$T,МАНЗИЛЛИ!$C:$C,Свод!#REF!,IF(#REF!="Сектор",МАНЗИЛЛИ!$M:$M,МАНЗИЛЛИ!$H:$H),Свод!B17,МАНЗИЛЛИ!$AC:$AC,"&lt;01/01/2024")/1000</f>
        <v>#REF!</v>
      </c>
      <c r="L17" s="99" t="e">
        <f>+SUMIFS(МАНЗИЛЛИ!$U:$U,МАНЗИЛЛИ!$C:$C,Свод!#REF!,IF(#REF!="Сектор",МАНЗИЛЛИ!$M:$M,МАНЗИЛЛИ!$H:$H),Свод!B17,МАНЗИЛЛИ!$AC:$AC,"&lt;01/01/2024")/1000</f>
        <v>#REF!</v>
      </c>
      <c r="M17" s="99" t="e">
        <f>+SUMIFS(МАНЗИЛЛИ!$W:$W,МАНЗИЛЛИ!$C:$C,Свод!#REF!,IF(#REF!="Сектор",МАНЗИЛЛИ!$M:$M,МАНЗИЛЛИ!$H:$H),Свод!B17,МАНЗИЛЛИ!$AC:$AC,"&lt;01/01/2024")/1000</f>
        <v>#REF!</v>
      </c>
      <c r="N17" s="99" t="e">
        <f>+SUMIFS(МАНЗИЛЛИ!$X:$X,МАНЗИЛЛИ!$C:$C,Свод!#REF!,IF(#REF!="Сектор",МАНЗИЛЛИ!$M:$M,МАНЗИЛЛИ!$H:$H),Свод!B17,МАНЗИЛЛИ!$AC:$AC,"&lt;01/01/2024")/1000</f>
        <v>#REF!</v>
      </c>
      <c r="O17" s="99" t="e">
        <f>+SUMIFS(МАНЗИЛЛИ!$Y:$Y,МАНЗИЛЛИ!$C:$C,Свод!#REF!,IF(#REF!="Сектор",МАНЗИЛЛИ!$M:$M,МАНЗИЛЛИ!$H:$H),Свод!B17,МАНЗИЛЛИ!$AC:$AC,"&lt;01/01/2024")/1000</f>
        <v>#REF!</v>
      </c>
      <c r="P17" s="98" t="e">
        <f>+SUMIFS(МАНЗИЛЛИ!$AB:$AB,МАНЗИЛЛИ!$C:$C,Свод!#REF!,IF(#REF!="Сектор",МАНЗИЛЛИ!$M:$M,МАНЗИЛЛИ!$H:$H),Свод!B17,МАНЗИЛЛИ!$AC:$AC,"&lt;01/01/2024")</f>
        <v>#REF!</v>
      </c>
    </row>
    <row r="18" spans="1:30" ht="13.5" hidden="1" customHeight="1" outlineLevel="1" x14ac:dyDescent="0.25">
      <c r="A18" s="104">
        <v>3</v>
      </c>
      <c r="B18" s="97" t="e">
        <f>+VLOOKUP(A18,#REF!,IF(#REF!="Сектор","2","3"),0)</f>
        <v>#REF!</v>
      </c>
      <c r="C18" s="98" t="e">
        <f>+COUNTIFS(МАНЗИЛЛИ!$C:$C,Свод!#REF!,IF(#REF!="Сектор",МАНЗИЛЛИ!$M:$M,МАНЗИЛЛИ!$H:$H),Свод!B18)</f>
        <v>#REF!</v>
      </c>
      <c r="D18" s="99" t="e">
        <f>+SUMIFS(МАНЗИЛЛИ!$T:$T,МАНЗИЛЛИ!$C:$C,Свод!#REF!,IF(#REF!="Сектор",МАНЗИЛЛИ!$M:$M,МАНЗИЛЛИ!$H:$H),Свод!B18)/1000</f>
        <v>#REF!</v>
      </c>
      <c r="E18" s="99" t="e">
        <f>+SUMIFS(МАНЗИЛЛИ!$U:$U,МАНЗИЛЛИ!$C:$C,Свод!#REF!,IF(#REF!="Сектор",МАНЗИЛЛИ!$M:$M,МАНЗИЛЛИ!$H:$H),Свод!B18)/1000</f>
        <v>#REF!</v>
      </c>
      <c r="F18" s="99" t="e">
        <f>+SUMIFS(МАНЗИЛЛИ!$W:$W,МАНЗИЛЛИ!$C:$C,Свод!#REF!,IF(#REF!="Сектор",МАНЗИЛЛИ!$M:$M,МАНЗИЛЛИ!$H:$H),Свод!B18)/1000</f>
        <v>#REF!</v>
      </c>
      <c r="G18" s="99" t="e">
        <f>+SUMIFS(МАНЗИЛЛИ!$X:$X,МАНЗИЛЛИ!$C:$C,Свод!#REF!,IF(#REF!="Сектор",МАНЗИЛЛИ!$M:$M,МАНЗИЛЛИ!$H:$H),Свод!B18)/1000</f>
        <v>#REF!</v>
      </c>
      <c r="H18" s="99" t="e">
        <f>+SUMIFS(МАНЗИЛЛИ!$Y:$Y,МАНЗИЛЛИ!$C:$C,Свод!#REF!,IF(#REF!="Сектор",МАНЗИЛЛИ!$M:$M,МАНЗИЛЛИ!$H:$H),Свод!B18)/1000</f>
        <v>#REF!</v>
      </c>
      <c r="I18" s="98" t="e">
        <f>+SUMIFS(МАНЗИЛЛИ!$AB:$AB,МАНЗИЛЛИ!$C:$C,Свод!#REF!,IF(#REF!="Сектор",МАНЗИЛЛИ!$M:$M,МАНЗИЛЛИ!$H:$H),Свод!B18)</f>
        <v>#REF!</v>
      </c>
      <c r="J18" s="98" t="e">
        <f>+COUNTIFS(МАНЗИЛЛИ!$C:$C,Свод!#REF!,IF(#REF!="Сектор",МАНЗИЛЛИ!$M:$M,МАНЗИЛЛИ!$H:$H),Свод!B18,МАНЗИЛЛИ!$AC:$AC,"&lt;01/01/2024")</f>
        <v>#REF!</v>
      </c>
      <c r="K18" s="99" t="e">
        <f>+SUMIFS(МАНЗИЛЛИ!$T:$T,МАНЗИЛЛИ!$C:$C,Свод!#REF!,IF(#REF!="Сектор",МАНЗИЛЛИ!$M:$M,МАНЗИЛЛИ!$H:$H),Свод!B18,МАНЗИЛЛИ!$AC:$AC,"&lt;01/01/2024")/1000</f>
        <v>#REF!</v>
      </c>
      <c r="L18" s="99" t="e">
        <f>+SUMIFS(МАНЗИЛЛИ!$U:$U,МАНЗИЛЛИ!$C:$C,Свод!#REF!,IF(#REF!="Сектор",МАНЗИЛЛИ!$M:$M,МАНЗИЛЛИ!$H:$H),Свод!B18,МАНЗИЛЛИ!$AC:$AC,"&lt;01/01/2024")/1000</f>
        <v>#REF!</v>
      </c>
      <c r="M18" s="99" t="e">
        <f>+SUMIFS(МАНЗИЛЛИ!$W:$W,МАНЗИЛЛИ!$C:$C,Свод!#REF!,IF(#REF!="Сектор",МАНЗИЛЛИ!$M:$M,МАНЗИЛЛИ!$H:$H),Свод!B18,МАНЗИЛЛИ!$AC:$AC,"&lt;01/01/2024")/1000</f>
        <v>#REF!</v>
      </c>
      <c r="N18" s="99" t="e">
        <f>+SUMIFS(МАНЗИЛЛИ!$X:$X,МАНЗИЛЛИ!$C:$C,Свод!#REF!,IF(#REF!="Сектор",МАНЗИЛЛИ!$M:$M,МАНЗИЛЛИ!$H:$H),Свод!B18,МАНЗИЛЛИ!$AC:$AC,"&lt;01/01/2024")/1000</f>
        <v>#REF!</v>
      </c>
      <c r="O18" s="99" t="e">
        <f>+SUMIFS(МАНЗИЛЛИ!$Y:$Y,МАНЗИЛЛИ!$C:$C,Свод!#REF!,IF(#REF!="Сектор",МАНЗИЛЛИ!$M:$M,МАНЗИЛЛИ!$H:$H),Свод!B18,МАНЗИЛЛИ!$AC:$AC,"&lt;01/01/2024")/1000</f>
        <v>#REF!</v>
      </c>
      <c r="P18" s="98" t="e">
        <f>+SUMIFS(МАНЗИЛЛИ!$AB:$AB,МАНЗИЛЛИ!$C:$C,Свод!#REF!,IF(#REF!="Сектор",МАНЗИЛЛИ!$M:$M,МАНЗИЛЛИ!$H:$H),Свод!B18,МАНЗИЛЛИ!$AC:$AC,"&lt;01/01/2024")</f>
        <v>#REF!</v>
      </c>
    </row>
    <row r="19" spans="1:30" ht="20.25" hidden="1" customHeight="1" outlineLevel="2" x14ac:dyDescent="0.25">
      <c r="A19" s="104">
        <v>4</v>
      </c>
      <c r="B19" s="97" t="e">
        <f>+VLOOKUP(A19,#REF!,IF(#REF!="Сектор","2","3"),0)</f>
        <v>#REF!</v>
      </c>
      <c r="C19" s="98" t="e">
        <f>+COUNTIFS(МАНЗИЛЛИ!$C:$C,Свод!#REF!,IF(#REF!="Сектор",МАНЗИЛЛИ!$M:$M,МАНЗИЛЛИ!$H:$H),Свод!B19)</f>
        <v>#REF!</v>
      </c>
      <c r="D19" s="99" t="e">
        <f>+SUMIFS(МАНЗИЛЛИ!$T:$T,МАНЗИЛЛИ!$C:$C,Свод!#REF!,IF(#REF!="Сектор",МАНЗИЛЛИ!$M:$M,МАНЗИЛЛИ!$H:$H),Свод!B19)/1000</f>
        <v>#REF!</v>
      </c>
      <c r="E19" s="99" t="e">
        <f>+SUMIFS(МАНЗИЛЛИ!$U:$U,МАНЗИЛЛИ!$C:$C,Свод!#REF!,IF(#REF!="Сектор",МАНЗИЛЛИ!$M:$M,МАНЗИЛЛИ!$H:$H),Свод!B19)/1000</f>
        <v>#REF!</v>
      </c>
      <c r="F19" s="99" t="e">
        <f>+SUMIFS(МАНЗИЛЛИ!$W:$W,МАНЗИЛЛИ!$C:$C,Свод!#REF!,IF(#REF!="Сектор",МАНЗИЛЛИ!$M:$M,МАНЗИЛЛИ!$H:$H),Свод!B19)/1000</f>
        <v>#REF!</v>
      </c>
      <c r="G19" s="99" t="e">
        <f>+SUMIFS(МАНЗИЛЛИ!$X:$X,МАНЗИЛЛИ!$C:$C,Свод!#REF!,IF(#REF!="Сектор",МАНЗИЛЛИ!$M:$M,МАНЗИЛЛИ!$H:$H),Свод!B19)/1000</f>
        <v>#REF!</v>
      </c>
      <c r="H19" s="99" t="e">
        <f>+SUMIFS(МАНЗИЛЛИ!$Y:$Y,МАНЗИЛЛИ!$C:$C,Свод!#REF!,IF(#REF!="Сектор",МАНЗИЛЛИ!$M:$M,МАНЗИЛЛИ!$H:$H),Свод!B19)/1000</f>
        <v>#REF!</v>
      </c>
      <c r="I19" s="98" t="e">
        <f>+SUMIFS(МАНЗИЛЛИ!$AB:$AB,МАНЗИЛЛИ!$C:$C,Свод!#REF!,IF(#REF!="Сектор",МАНЗИЛЛИ!$M:$M,МАНЗИЛЛИ!$H:$H),Свод!B19)</f>
        <v>#REF!</v>
      </c>
      <c r="J19" s="98" t="e">
        <f>+COUNTIFS(МАНЗИЛЛИ!$C:$C,Свод!#REF!,IF(#REF!="Сектор",МАНЗИЛЛИ!$M:$M,МАНЗИЛЛИ!$H:$H),Свод!B19,МАНЗИЛЛИ!$AC:$AC,"&lt;01/01/2024")</f>
        <v>#REF!</v>
      </c>
      <c r="K19" s="99" t="e">
        <f>+SUMIFS(МАНЗИЛЛИ!$T:$T,МАНЗИЛЛИ!$C:$C,Свод!#REF!,IF(#REF!="Сектор",МАНЗИЛЛИ!$M:$M,МАНЗИЛЛИ!$H:$H),Свод!B19,МАНЗИЛЛИ!$AC:$AC,"&lt;01/01/2024")/1000</f>
        <v>#REF!</v>
      </c>
      <c r="L19" s="99" t="e">
        <f>+SUMIFS(МАНЗИЛЛИ!$U:$U,МАНЗИЛЛИ!$C:$C,Свод!#REF!,IF(#REF!="Сектор",МАНЗИЛЛИ!$M:$M,МАНЗИЛЛИ!$H:$H),Свод!B19,МАНЗИЛЛИ!$AC:$AC,"&lt;01/01/2024")/1000</f>
        <v>#REF!</v>
      </c>
      <c r="M19" s="99" t="e">
        <f>+SUMIFS(МАНЗИЛЛИ!$W:$W,МАНЗИЛЛИ!$C:$C,Свод!#REF!,IF(#REF!="Сектор",МАНЗИЛЛИ!$M:$M,МАНЗИЛЛИ!$H:$H),Свод!B19,МАНЗИЛЛИ!$AC:$AC,"&lt;01/01/2024")/1000</f>
        <v>#REF!</v>
      </c>
      <c r="N19" s="99" t="e">
        <f>+SUMIFS(МАНЗИЛЛИ!$X:$X,МАНЗИЛЛИ!$C:$C,Свод!#REF!,IF(#REF!="Сектор",МАНЗИЛЛИ!$M:$M,МАНЗИЛЛИ!$H:$H),Свод!B19,МАНЗИЛЛИ!$AC:$AC,"&lt;01/01/2024")/1000</f>
        <v>#REF!</v>
      </c>
      <c r="O19" s="99" t="e">
        <f>+SUMIFS(МАНЗИЛЛИ!$Y:$Y,МАНЗИЛЛИ!$C:$C,Свод!#REF!,IF(#REF!="Сектор",МАНЗИЛЛИ!$M:$M,МАНЗИЛЛИ!$H:$H),Свод!B19,МАНЗИЛЛИ!$AC:$AC,"&lt;01/01/2024")/1000</f>
        <v>#REF!</v>
      </c>
      <c r="P19" s="98" t="e">
        <f>+SUMIFS(МАНЗИЛЛИ!$AB:$AB,МАНЗИЛЛИ!$C:$C,Свод!#REF!,IF(#REF!="Сектор",МАНЗИЛЛИ!$M:$M,МАНЗИЛЛИ!$H:$H),Свод!B19,МАНЗИЛЛИ!$AC:$AC,"&lt;01/01/2024")</f>
        <v>#REF!</v>
      </c>
    </row>
    <row r="20" spans="1:30" ht="33.75" customHeight="1" collapsed="1" x14ac:dyDescent="0.25">
      <c r="A20" s="136" t="s">
        <v>257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V20" s="147"/>
      <c r="W20" s="147"/>
      <c r="X20" s="147"/>
      <c r="Y20" s="147"/>
      <c r="Z20" s="147"/>
      <c r="AA20" s="147"/>
      <c r="AB20" s="147"/>
      <c r="AC20" s="147"/>
      <c r="AD20" s="147"/>
    </row>
    <row r="21" spans="1:30" ht="30" customHeight="1" x14ac:dyDescent="0.25">
      <c r="A21" s="102">
        <v>1</v>
      </c>
      <c r="B21" s="95" t="s">
        <v>13</v>
      </c>
      <c r="C21" s="94">
        <f>+COUNTIFS(МАНЗИЛЛИ!$H:$H,Свод!B21)</f>
        <v>26</v>
      </c>
      <c r="D21" s="96">
        <f>+SUMIFS(МАНЗИЛЛИ!$T:$T,МАНЗИЛЛИ!$H:$H,Свод!B21)/1000</f>
        <v>154.13399999999999</v>
      </c>
      <c r="E21" s="96">
        <f>+SUMIFS(МАНЗИЛЛИ!$U:$U,МАНЗИЛЛИ!$H:$H,Свод!B21)/1000</f>
        <v>142.93</v>
      </c>
      <c r="F21" s="96">
        <f>+SUMIFS(МАНЗИЛЛИ!$W:$W,МАНЗИЛЛИ!$H:$H,Свод!B21)/1000</f>
        <v>10.013999999999999</v>
      </c>
      <c r="G21" s="96">
        <f>+SUMIFS(МАНЗИЛЛИ!$X:$X,МАНЗИЛЛИ!$H:$H,Свод!B21)/1000</f>
        <v>0.1</v>
      </c>
      <c r="H21" s="96">
        <f>+SUMIFS(МАНЗИЛЛИ!$Y:$Y,МАНЗИЛЛИ!$H:$H,Свод!B21)/1000</f>
        <v>0</v>
      </c>
      <c r="I21" s="94">
        <f>+SUMIFS(МАНЗИЛЛИ!$AB:$AB,МАНЗИЛЛИ!$H:$H,Свод!B21)</f>
        <v>270</v>
      </c>
      <c r="J21" s="94">
        <f>+COUNTIFS(МАНЗИЛЛИ!$H:$H,Свод!B21,МАНЗИЛЛИ!$AC:$AC,"&lt;01/01/2024",МАНЗИЛЛИ!$AC:$AC,"&lt;01/01/2024")</f>
        <v>26</v>
      </c>
      <c r="K21" s="96">
        <f>+SUMIFS(МАНЗИЛЛИ!$T:$T,МАНЗИЛЛИ!$H:$H,Свод!B21,МАНЗИЛЛИ!$AC:$AC,"&lt;01/01/2024")/1000</f>
        <v>154.13399999999999</v>
      </c>
      <c r="L21" s="96">
        <f>+SUMIFS(МАНЗИЛЛИ!$U:$U,МАНЗИЛЛИ!$H:$H,Свод!B21,МАНЗИЛЛИ!$AC:$AC,"&lt;01/01/2024")/1000</f>
        <v>142.93</v>
      </c>
      <c r="M21" s="96">
        <f>+SUMIFS(МАНЗИЛЛИ!$W:$W,МАНЗИЛЛИ!$H:$H,Свод!B21,МАНЗИЛЛИ!$AC:$AC,"&lt;01/01/2024")/1000</f>
        <v>10.013999999999999</v>
      </c>
      <c r="N21" s="96">
        <f>+SUMIFS(МАНЗИЛЛИ!$X:$X,МАНЗИЛЛИ!$H:$H,Свод!B21,МАНЗИЛЛИ!$AC:$AC,"&lt;01/01/2024")/1000</f>
        <v>0.1</v>
      </c>
      <c r="O21" s="96">
        <f>+SUMIFS(МАНЗИЛЛИ!$Y:$Y,МАНЗИЛЛИ!$H:$H,Свод!B21,МАНЗИЛЛИ!$AC:$AC,"&lt;01/01/2024")/1000</f>
        <v>0</v>
      </c>
      <c r="P21" s="94">
        <f>+SUMIFS(МАНЗИЛЛИ!$AB:$AB,МАНЗИЛЛИ!$H:$H,Свод!B21,МАНЗИЛЛИ!$AC:$AC,"&lt;01/01/2024")</f>
        <v>270</v>
      </c>
      <c r="V21" s="147"/>
      <c r="W21" s="147"/>
      <c r="X21" s="147"/>
      <c r="Y21" s="147"/>
      <c r="Z21" s="147"/>
      <c r="AA21" s="147"/>
      <c r="AB21" s="147"/>
      <c r="AC21" s="147"/>
      <c r="AD21" s="147"/>
    </row>
    <row r="22" spans="1:30" ht="30" customHeight="1" x14ac:dyDescent="0.25">
      <c r="A22" s="102">
        <v>2</v>
      </c>
      <c r="B22" s="95" t="s">
        <v>16</v>
      </c>
      <c r="C22" s="94">
        <f>+COUNTIFS(МАНЗИЛЛИ!$H:$H,Свод!B22)</f>
        <v>20</v>
      </c>
      <c r="D22" s="96">
        <f>+SUMIFS(МАНЗИЛЛИ!$T:$T,МАНЗИЛЛИ!$H:$H,Свод!B22)/1000</f>
        <v>219.4923</v>
      </c>
      <c r="E22" s="96">
        <f>+SUMIFS(МАНЗИЛЛИ!$U:$U,МАНЗИЛЛИ!$H:$H,Свод!B22)/1000</f>
        <v>128.63800000000001</v>
      </c>
      <c r="F22" s="96">
        <f>+SUMIFS(МАНЗИЛЛИ!$W:$W,МАНЗИЛЛИ!$H:$H,Свод!B22)/1000</f>
        <v>24.012</v>
      </c>
      <c r="G22" s="96">
        <f>+SUMIFS(МАНЗИЛЛИ!$X:$X,МАНЗИЛЛИ!$H:$H,Свод!B22)/1000</f>
        <v>5.617</v>
      </c>
      <c r="H22" s="96">
        <f>+SUMIFS(МАНЗИЛЛИ!$Y:$Y,МАНЗИЛЛИ!$H:$H,Свод!B22)/1000</f>
        <v>0</v>
      </c>
      <c r="I22" s="94">
        <f>+SUMIFS(МАНЗИЛЛИ!$AB:$AB,МАНЗИЛЛИ!$H:$H,Свод!B22)</f>
        <v>236</v>
      </c>
      <c r="J22" s="94">
        <f>+COUNTIFS(МАНЗИЛЛИ!$H:$H,Свод!B22,МАНЗИЛЛИ!$AC:$AC,"&lt;01/01/2024",МАНЗИЛЛИ!$AC:$AC,"&lt;01/01/2024")</f>
        <v>20</v>
      </c>
      <c r="K22" s="96">
        <f>+SUMIFS(МАНЗИЛЛИ!$T:$T,МАНЗИЛЛИ!$H:$H,Свод!B22,МАНЗИЛЛИ!$AC:$AC,"&lt;01/01/2024")/1000</f>
        <v>219.4923</v>
      </c>
      <c r="L22" s="96">
        <f>+SUMIFS(МАНЗИЛЛИ!$U:$U,МАНЗИЛЛИ!$H:$H,Свод!B22,МАНЗИЛЛИ!$AC:$AC,"&lt;01/01/2024")/1000</f>
        <v>128.63800000000001</v>
      </c>
      <c r="M22" s="96">
        <f>+SUMIFS(МАНЗИЛЛИ!$W:$W,МАНЗИЛЛИ!$H:$H,Свод!B22,МАНЗИЛЛИ!$AC:$AC,"&lt;01/01/2024")/1000</f>
        <v>24.012</v>
      </c>
      <c r="N22" s="96">
        <f>+SUMIFS(МАНЗИЛЛИ!$X:$X,МАНЗИЛЛИ!$H:$H,Свод!B22,МАНЗИЛЛИ!$AC:$AC,"&lt;01/01/2024")/1000</f>
        <v>5.617</v>
      </c>
      <c r="O22" s="96">
        <f>+SUMIFS(МАНЗИЛЛИ!$Y:$Y,МАНЗИЛЛИ!$H:$H,Свод!B22,МАНЗИЛЛИ!$AC:$AC,"&lt;01/01/2024")/1000</f>
        <v>0</v>
      </c>
      <c r="P22" s="94">
        <f>+SUMIFS(МАНЗИЛЛИ!$AB:$AB,МАНЗИЛЛИ!$H:$H,Свод!B22,МАНЗИЛЛИ!$AC:$AC,"&lt;01/01/2024")</f>
        <v>236</v>
      </c>
      <c r="V22" s="147"/>
      <c r="W22" s="147"/>
      <c r="X22" s="147"/>
      <c r="Y22" s="147"/>
      <c r="Z22" s="147"/>
      <c r="AA22" s="147"/>
      <c r="AB22" s="147"/>
      <c r="AC22" s="147"/>
      <c r="AD22" s="147"/>
    </row>
    <row r="23" spans="1:30" ht="30" customHeight="1" thickBot="1" x14ac:dyDescent="0.3">
      <c r="A23" s="105">
        <v>3</v>
      </c>
      <c r="B23" s="106" t="s">
        <v>15</v>
      </c>
      <c r="C23" s="107">
        <f>+COUNTIFS(МАНЗИЛЛИ!$H:$H,Свод!B23)</f>
        <v>1</v>
      </c>
      <c r="D23" s="108">
        <f>+SUMIFS(МАНЗИЛЛИ!$T:$T,МАНЗИЛЛИ!$H:$H,Свод!B23)/1000</f>
        <v>1.69</v>
      </c>
      <c r="E23" s="108">
        <f>+SUMIFS(МАНЗИЛЛИ!$U:$U,МАНЗИЛЛИ!$H:$H,Свод!B23)/1000</f>
        <v>0.5</v>
      </c>
      <c r="F23" s="108">
        <f>+SUMIFS(МАНЗИЛЛИ!$W:$W,МАНЗИЛЛИ!$H:$H,Свод!B23)/1000</f>
        <v>0</v>
      </c>
      <c r="G23" s="108">
        <f>+SUMIFS(МАНЗИЛЛИ!$X:$X,МАНЗИЛЛИ!$H:$H,Свод!B23)/1000</f>
        <v>0.1</v>
      </c>
      <c r="H23" s="108">
        <f>+SUMIFS(МАНЗИЛЛИ!$Y:$Y,МАНЗИЛЛИ!$H:$H,Свод!B23)/1000</f>
        <v>0</v>
      </c>
      <c r="I23" s="107">
        <f>+SUMIFS(МАНЗИЛЛИ!$AB:$AB,МАНЗИЛЛИ!$H:$H,Свод!B23)</f>
        <v>6</v>
      </c>
      <c r="J23" s="107">
        <f>+COUNTIFS(МАНЗИЛЛИ!$H:$H,Свод!B23,МАНЗИЛЛИ!$AC:$AC,"&lt;01/01/2024",МАНЗИЛЛИ!$AC:$AC,"&lt;01/01/2024")</f>
        <v>1</v>
      </c>
      <c r="K23" s="108">
        <f>+SUMIFS(МАНЗИЛЛИ!$T:$T,МАНЗИЛЛИ!$H:$H,Свод!B23,МАНЗИЛЛИ!$AC:$AC,"&lt;01/01/2024")/1000</f>
        <v>1.69</v>
      </c>
      <c r="L23" s="108">
        <f>+SUMIFS(МАНЗИЛЛИ!$U:$U,МАНЗИЛЛИ!$H:$H,Свод!B23,МАНЗИЛЛИ!$AC:$AC,"&lt;01/01/2024")/1000</f>
        <v>0.5</v>
      </c>
      <c r="M23" s="108">
        <f>+SUMIFS(МАНЗИЛЛИ!$W:$W,МАНЗИЛЛИ!$H:$H,Свод!B23,МАНЗИЛЛИ!$AC:$AC,"&lt;01/01/2024")/1000</f>
        <v>0</v>
      </c>
      <c r="N23" s="108">
        <f>+SUMIFS(МАНЗИЛЛИ!$X:$X,МАНЗИЛЛИ!$H:$H,Свод!B23,МАНЗИЛЛИ!$AC:$AC,"&lt;01/01/2024")/1000</f>
        <v>0.1</v>
      </c>
      <c r="O23" s="108">
        <f>+SUMIFS(МАНЗИЛЛИ!$Y:$Y,МАНЗИЛЛИ!$H:$H,Свод!B23,МАНЗИЛЛИ!$AC:$AC,"&lt;01/01/2024")/1000</f>
        <v>0</v>
      </c>
      <c r="P23" s="107">
        <f>+SUMIFS(МАНЗИЛЛИ!$AB:$AB,МАНЗИЛЛИ!$H:$H,Свод!B23,МАНЗИЛЛИ!$AC:$AC,"&lt;01/01/2024")</f>
        <v>6</v>
      </c>
    </row>
    <row r="27" spans="1:30" x14ac:dyDescent="0.25">
      <c r="K27" s="91"/>
    </row>
  </sheetData>
  <mergeCells count="16">
    <mergeCell ref="A1:P1"/>
    <mergeCell ref="A20:P20"/>
    <mergeCell ref="Q3:AA4"/>
    <mergeCell ref="V20:AD22"/>
    <mergeCell ref="J5:J6"/>
    <mergeCell ref="K5:K6"/>
    <mergeCell ref="L5:O5"/>
    <mergeCell ref="P5:P6"/>
    <mergeCell ref="J3:P4"/>
    <mergeCell ref="A3:A6"/>
    <mergeCell ref="C5:C6"/>
    <mergeCell ref="D5:D6"/>
    <mergeCell ref="I5:I6"/>
    <mergeCell ref="E5:H5"/>
    <mergeCell ref="B3:B6"/>
    <mergeCell ref="C3:I4"/>
  </mergeCells>
  <phoneticPr fontId="15" type="noConversion"/>
  <printOptions horizontalCentered="1"/>
  <pageMargins left="0" right="0" top="0" bottom="0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Q62"/>
  <sheetViews>
    <sheetView showZeros="0" view="pageBreakPreview" zoomScale="130" zoomScaleNormal="55" zoomScaleSheetLayoutView="130" workbookViewId="0">
      <selection activeCell="D3" sqref="D3:D6"/>
    </sheetView>
  </sheetViews>
  <sheetFormatPr defaultColWidth="9.140625" defaultRowHeight="15" customHeight="1" outlineLevelCol="1" x14ac:dyDescent="0.25"/>
  <cols>
    <col min="1" max="1" width="7.5703125" style="73" customWidth="1"/>
    <col min="2" max="2" width="21.28515625" style="73" customWidth="1"/>
    <col min="3" max="3" width="24.28515625" style="73" customWidth="1"/>
    <col min="4" max="4" width="12.5703125" style="73" customWidth="1"/>
    <col min="5" max="5" width="39.7109375" style="73" hidden="1" customWidth="1" outlineLevel="1"/>
    <col min="6" max="6" width="64.140625" style="73" hidden="1" customWidth="1" outlineLevel="1"/>
    <col min="7" max="7" width="54.5703125" style="73" customWidth="1" collapsed="1"/>
    <col min="8" max="8" width="16.5703125" style="73" customWidth="1"/>
    <col min="9" max="9" width="24.7109375" style="73" customWidth="1"/>
    <col min="10" max="10" width="18.85546875" style="73" hidden="1" customWidth="1" outlineLevel="1"/>
    <col min="11" max="11" width="16.7109375" style="73" hidden="1" customWidth="1" outlineLevel="1"/>
    <col min="12" max="12" width="15.28515625" style="73" hidden="1" customWidth="1" outlineLevel="1"/>
    <col min="13" max="13" width="16.140625" style="73" hidden="1" customWidth="1" outlineLevel="1"/>
    <col min="14" max="14" width="12" style="73" hidden="1" customWidth="1" outlineLevel="1"/>
    <col min="15" max="15" width="13.140625" style="73" hidden="1" customWidth="1" outlineLevel="1"/>
    <col min="16" max="16" width="17.5703125" style="73" hidden="1" customWidth="1" outlineLevel="1"/>
    <col min="17" max="17" width="18.5703125" style="73" hidden="1" customWidth="1" outlineLevel="1"/>
    <col min="18" max="18" width="21.5703125" style="73" hidden="1" customWidth="1" outlineLevel="1"/>
    <col min="19" max="19" width="19.42578125" style="73" hidden="1" customWidth="1" outlineLevel="1"/>
    <col min="20" max="20" width="22" style="73" customWidth="1" collapsed="1"/>
    <col min="21" max="21" width="20.7109375" style="73" customWidth="1"/>
    <col min="22" max="22" width="15.85546875" style="73" customWidth="1"/>
    <col min="23" max="23" width="18.5703125" style="73" customWidth="1"/>
    <col min="24" max="24" width="17.28515625" style="73" customWidth="1"/>
    <col min="25" max="25" width="18.5703125" style="73" customWidth="1"/>
    <col min="26" max="27" width="21.5703125" style="73" hidden="1" customWidth="1" outlineLevel="1"/>
    <col min="28" max="28" width="17.28515625" style="73" bestFit="1" customWidth="1" collapsed="1"/>
    <col min="29" max="29" width="17.28515625" style="73" customWidth="1"/>
    <col min="30" max="30" width="25.42578125" style="73" customWidth="1"/>
    <col min="31" max="16384" width="9.140625" style="73"/>
  </cols>
  <sheetData>
    <row r="1" spans="1:30" ht="71.25" customHeight="1" x14ac:dyDescent="0.25">
      <c r="A1" s="89" t="s">
        <v>282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</row>
    <row r="2" spans="1:30" ht="18.75" x14ac:dyDescent="0.3">
      <c r="A2" s="74"/>
      <c r="B2" s="74"/>
      <c r="C2" s="74"/>
      <c r="D2" s="74"/>
      <c r="E2" s="74"/>
      <c r="F2" s="74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</row>
    <row r="3" spans="1:30" ht="18.75" x14ac:dyDescent="0.25">
      <c r="A3" s="152" t="s">
        <v>7</v>
      </c>
      <c r="B3" s="152" t="s">
        <v>8</v>
      </c>
      <c r="C3" s="152" t="s">
        <v>9</v>
      </c>
      <c r="D3" s="152" t="s">
        <v>239</v>
      </c>
      <c r="E3" s="152" t="s">
        <v>91</v>
      </c>
      <c r="F3" s="152" t="s">
        <v>10</v>
      </c>
      <c r="G3" s="152" t="s">
        <v>92</v>
      </c>
      <c r="H3" s="152" t="s">
        <v>173</v>
      </c>
      <c r="I3" s="152" t="s">
        <v>60</v>
      </c>
      <c r="J3" s="152" t="s">
        <v>178</v>
      </c>
      <c r="K3" s="150" t="s">
        <v>179</v>
      </c>
      <c r="L3" s="152" t="s">
        <v>180</v>
      </c>
      <c r="M3" s="152" t="s">
        <v>251</v>
      </c>
      <c r="N3" s="152" t="s">
        <v>181</v>
      </c>
      <c r="O3" s="152"/>
      <c r="P3" s="152"/>
      <c r="Q3" s="152" t="s">
        <v>182</v>
      </c>
      <c r="R3" s="152"/>
      <c r="S3" s="152"/>
      <c r="T3" s="150" t="s">
        <v>23</v>
      </c>
      <c r="U3" s="150" t="s">
        <v>93</v>
      </c>
      <c r="V3" s="150"/>
      <c r="W3" s="150"/>
      <c r="X3" s="150"/>
      <c r="Y3" s="150"/>
      <c r="Z3" s="152" t="s">
        <v>225</v>
      </c>
      <c r="AA3" s="152"/>
      <c r="AB3" s="152" t="s">
        <v>80</v>
      </c>
      <c r="AC3" s="151" t="s">
        <v>94</v>
      </c>
      <c r="AD3" s="149" t="s">
        <v>11</v>
      </c>
    </row>
    <row r="4" spans="1:30" ht="18.75" x14ac:dyDescent="0.2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0"/>
      <c r="L4" s="152"/>
      <c r="M4" s="152"/>
      <c r="N4" s="152" t="s">
        <v>183</v>
      </c>
      <c r="O4" s="152" t="s">
        <v>184</v>
      </c>
      <c r="P4" s="152" t="s">
        <v>185</v>
      </c>
      <c r="Q4" s="152" t="s">
        <v>186</v>
      </c>
      <c r="R4" s="152" t="s">
        <v>187</v>
      </c>
      <c r="S4" s="152" t="s">
        <v>188</v>
      </c>
      <c r="T4" s="150"/>
      <c r="U4" s="150" t="s">
        <v>24</v>
      </c>
      <c r="V4" s="150" t="s">
        <v>241</v>
      </c>
      <c r="W4" s="150" t="s">
        <v>12</v>
      </c>
      <c r="X4" s="150"/>
      <c r="Y4" s="150" t="s">
        <v>95</v>
      </c>
      <c r="Z4" s="152"/>
      <c r="AA4" s="152"/>
      <c r="AB4" s="152"/>
      <c r="AC4" s="151"/>
      <c r="AD4" s="149"/>
    </row>
    <row r="5" spans="1:30" ht="112.5" x14ac:dyDescent="0.2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0"/>
      <c r="L5" s="152"/>
      <c r="M5" s="152"/>
      <c r="N5" s="152"/>
      <c r="O5" s="152"/>
      <c r="P5" s="152"/>
      <c r="Q5" s="152"/>
      <c r="R5" s="152"/>
      <c r="S5" s="152"/>
      <c r="T5" s="150"/>
      <c r="U5" s="150"/>
      <c r="V5" s="150"/>
      <c r="W5" s="134" t="s">
        <v>25</v>
      </c>
      <c r="X5" s="134" t="s">
        <v>26</v>
      </c>
      <c r="Y5" s="150"/>
      <c r="Z5" s="152" t="s">
        <v>226</v>
      </c>
      <c r="AA5" s="152" t="s">
        <v>227</v>
      </c>
      <c r="AB5" s="152"/>
      <c r="AC5" s="151"/>
      <c r="AD5" s="149"/>
    </row>
    <row r="6" spans="1:30" ht="35.25" customHeight="1" x14ac:dyDescent="0.2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0"/>
      <c r="L6" s="152"/>
      <c r="M6" s="152"/>
      <c r="N6" s="152"/>
      <c r="O6" s="152"/>
      <c r="P6" s="152"/>
      <c r="Q6" s="152"/>
      <c r="R6" s="152"/>
      <c r="S6" s="152"/>
      <c r="T6" s="76" t="s">
        <v>237</v>
      </c>
      <c r="U6" s="76" t="s">
        <v>237</v>
      </c>
      <c r="V6" s="76" t="s">
        <v>237</v>
      </c>
      <c r="W6" s="76" t="s">
        <v>237</v>
      </c>
      <c r="X6" s="76" t="s">
        <v>237</v>
      </c>
      <c r="Y6" s="76" t="s">
        <v>237</v>
      </c>
      <c r="Z6" s="152"/>
      <c r="AA6" s="152"/>
      <c r="AB6" s="76" t="s">
        <v>237</v>
      </c>
      <c r="AC6" s="76" t="s">
        <v>237</v>
      </c>
      <c r="AD6" s="149"/>
    </row>
    <row r="7" spans="1:30" ht="42.75" customHeight="1" x14ac:dyDescent="0.25">
      <c r="A7" s="77"/>
      <c r="B7" s="77" t="s">
        <v>22</v>
      </c>
      <c r="C7" s="78" t="str">
        <f>+CONCATENATE("Жами ",SUBTOTAL(3,C8:C5259)," та лойиҳа")</f>
        <v>Жами 47 та лойиҳа</v>
      </c>
      <c r="D7" s="79"/>
      <c r="E7" s="79" t="s">
        <v>235</v>
      </c>
      <c r="F7" s="79"/>
      <c r="G7" s="80" t="s">
        <v>235</v>
      </c>
      <c r="H7" s="77" t="s">
        <v>22</v>
      </c>
      <c r="I7" s="77" t="s">
        <v>22</v>
      </c>
      <c r="J7" s="77"/>
      <c r="K7" s="77"/>
      <c r="L7" s="77"/>
      <c r="M7" s="77"/>
      <c r="N7" s="77"/>
      <c r="O7" s="77"/>
      <c r="P7" s="81">
        <f t="shared" ref="P7:Y7" si="0">+SUBTOTAL(9,P8:P71079)</f>
        <v>40095</v>
      </c>
      <c r="Q7" s="81">
        <f t="shared" si="0"/>
        <v>0</v>
      </c>
      <c r="R7" s="81">
        <f t="shared" si="0"/>
        <v>0</v>
      </c>
      <c r="S7" s="81">
        <f t="shared" si="0"/>
        <v>2375.6999999999998</v>
      </c>
      <c r="T7" s="81">
        <f t="shared" si="0"/>
        <v>375316.3</v>
      </c>
      <c r="U7" s="81">
        <f t="shared" si="0"/>
        <v>272068</v>
      </c>
      <c r="V7" s="81">
        <f t="shared" si="0"/>
        <v>103248.3</v>
      </c>
      <c r="W7" s="81">
        <f t="shared" si="0"/>
        <v>34026</v>
      </c>
      <c r="X7" s="81">
        <f t="shared" si="0"/>
        <v>5817</v>
      </c>
      <c r="Y7" s="81">
        <f t="shared" si="0"/>
        <v>0</v>
      </c>
      <c r="Z7" s="81"/>
      <c r="AA7" s="81"/>
      <c r="AB7" s="81">
        <f t="shared" ref="AB7" si="1">+SUBTOTAL(9,AB8:AB71079)</f>
        <v>512</v>
      </c>
      <c r="AC7" s="81">
        <f>+SUBTOTAL(3,AC8:AC71079)</f>
        <v>47</v>
      </c>
      <c r="AD7" s="81" t="s">
        <v>22</v>
      </c>
    </row>
    <row r="8" spans="1:30" ht="48" customHeight="1" x14ac:dyDescent="0.25">
      <c r="A8" s="82">
        <f>+SUBTOTAL(3,$E$8:E8)</f>
        <v>1</v>
      </c>
      <c r="B8" s="46" t="s">
        <v>40</v>
      </c>
      <c r="C8" s="46" t="s">
        <v>46</v>
      </c>
      <c r="D8" s="46" t="s">
        <v>240</v>
      </c>
      <c r="E8" s="55" t="s">
        <v>99</v>
      </c>
      <c r="F8" s="55" t="s">
        <v>100</v>
      </c>
      <c r="G8" s="46" t="str">
        <f t="shared" ref="G8:G48" si="2">+CONCATENATE(E8," ",F8)</f>
        <v xml:space="preserve"> "KURGAN BROTHERS INVEST" МЧЖ Маиший техника воситалари савдо фаолиятини кенгайтириш </v>
      </c>
      <c r="H8" s="46" t="s">
        <v>16</v>
      </c>
      <c r="I8" s="46" t="s">
        <v>38</v>
      </c>
      <c r="J8" s="46" t="s">
        <v>192</v>
      </c>
      <c r="K8" s="46">
        <v>306770787</v>
      </c>
      <c r="L8" s="46" t="s">
        <v>198</v>
      </c>
      <c r="M8" s="46" t="s">
        <v>250</v>
      </c>
      <c r="N8" s="46" t="s">
        <v>199</v>
      </c>
      <c r="O8" s="46"/>
      <c r="P8" s="46">
        <v>150</v>
      </c>
      <c r="Q8" s="46"/>
      <c r="R8" s="46"/>
      <c r="S8" s="46">
        <v>9</v>
      </c>
      <c r="T8" s="84">
        <f>+U8+W8+X8*11.9+Y8*11.9</f>
        <v>800</v>
      </c>
      <c r="U8" s="84">
        <v>300</v>
      </c>
      <c r="V8" s="84">
        <f>+W8+X8*11.9</f>
        <v>500</v>
      </c>
      <c r="W8" s="84">
        <v>500</v>
      </c>
      <c r="X8" s="84"/>
      <c r="Y8" s="84"/>
      <c r="Z8" s="84"/>
      <c r="AA8" s="84"/>
      <c r="AB8" s="85">
        <v>2</v>
      </c>
      <c r="AC8" s="86">
        <v>44986</v>
      </c>
      <c r="AD8" s="46" t="s">
        <v>18</v>
      </c>
    </row>
    <row r="9" spans="1:30" ht="48" customHeight="1" x14ac:dyDescent="0.25">
      <c r="A9" s="82">
        <f>+SUBTOTAL(3,$E$8:E9)</f>
        <v>2</v>
      </c>
      <c r="B9" s="46" t="s">
        <v>40</v>
      </c>
      <c r="C9" s="46" t="s">
        <v>46</v>
      </c>
      <c r="D9" s="46" t="s">
        <v>240</v>
      </c>
      <c r="E9" s="55" t="s">
        <v>101</v>
      </c>
      <c r="F9" s="55" t="s">
        <v>140</v>
      </c>
      <c r="G9" s="46" t="str">
        <f t="shared" si="2"/>
        <v>"ASRORBEK QO‘RG‘ON STAR" МЧЖ Қуруқ қурилиш қоришмаси (гипс) ишлаб чиқариш фаолиятини кенгайтириш</v>
      </c>
      <c r="H9" s="46" t="s">
        <v>13</v>
      </c>
      <c r="I9" s="46" t="s">
        <v>63</v>
      </c>
      <c r="J9" s="46" t="s">
        <v>192</v>
      </c>
      <c r="K9" s="46">
        <v>307844090</v>
      </c>
      <c r="L9" s="46" t="s">
        <v>200</v>
      </c>
      <c r="M9" s="46" t="s">
        <v>223</v>
      </c>
      <c r="N9" s="46" t="s">
        <v>189</v>
      </c>
      <c r="O9" s="46">
        <v>150</v>
      </c>
      <c r="P9" s="46">
        <v>450</v>
      </c>
      <c r="Q9" s="46"/>
      <c r="R9" s="46"/>
      <c r="S9" s="46">
        <v>27</v>
      </c>
      <c r="T9" s="84">
        <f>+U9+W9+X9*11.9+Y9*11.9</f>
        <v>1600</v>
      </c>
      <c r="U9" s="84">
        <v>1300</v>
      </c>
      <c r="V9" s="84">
        <f>+W9+X9*11.9</f>
        <v>300</v>
      </c>
      <c r="W9" s="84">
        <v>300</v>
      </c>
      <c r="X9" s="84"/>
      <c r="Y9" s="84"/>
      <c r="Z9" s="84"/>
      <c r="AA9" s="84"/>
      <c r="AB9" s="85">
        <v>5</v>
      </c>
      <c r="AC9" s="86">
        <v>45163</v>
      </c>
      <c r="AD9" s="46" t="s">
        <v>18</v>
      </c>
    </row>
    <row r="10" spans="1:30" ht="48" customHeight="1" x14ac:dyDescent="0.25">
      <c r="A10" s="82">
        <f>+SUBTOTAL(3,$E$8:E10)</f>
        <v>3</v>
      </c>
      <c r="B10" s="46" t="s">
        <v>40</v>
      </c>
      <c r="C10" s="46" t="s">
        <v>46</v>
      </c>
      <c r="D10" s="46" t="s">
        <v>240</v>
      </c>
      <c r="E10" s="55" t="s">
        <v>102</v>
      </c>
      <c r="F10" s="55" t="s">
        <v>141</v>
      </c>
      <c r="G10" s="46" t="str">
        <f t="shared" si="2"/>
        <v>"BEST PLAST 7777" МЧЖ Полителен қоп ишлаб чиқаришни ташкил этиш</v>
      </c>
      <c r="H10" s="46" t="s">
        <v>13</v>
      </c>
      <c r="I10" s="46" t="s">
        <v>73</v>
      </c>
      <c r="J10" s="46" t="s">
        <v>193</v>
      </c>
      <c r="K10" s="46">
        <v>309529662</v>
      </c>
      <c r="L10" s="46" t="s">
        <v>201</v>
      </c>
      <c r="M10" s="46" t="s">
        <v>248</v>
      </c>
      <c r="N10" s="46" t="s">
        <v>196</v>
      </c>
      <c r="O10" s="46">
        <v>5</v>
      </c>
      <c r="P10" s="46">
        <v>450</v>
      </c>
      <c r="Q10" s="46"/>
      <c r="R10" s="46"/>
      <c r="S10" s="46">
        <v>27</v>
      </c>
      <c r="T10" s="84">
        <f>+U10+W10+X10*11.9+Y10*11.9</f>
        <v>1000</v>
      </c>
      <c r="U10" s="84">
        <v>500</v>
      </c>
      <c r="V10" s="84">
        <f>+W10+X10*11.9</f>
        <v>500</v>
      </c>
      <c r="W10" s="84">
        <v>500</v>
      </c>
      <c r="X10" s="84"/>
      <c r="Y10" s="84"/>
      <c r="Z10" s="84"/>
      <c r="AA10" s="84"/>
      <c r="AB10" s="85">
        <v>10</v>
      </c>
      <c r="AC10" s="86">
        <v>45139</v>
      </c>
      <c r="AD10" s="46" t="s">
        <v>18</v>
      </c>
    </row>
    <row r="11" spans="1:30" ht="48" customHeight="1" x14ac:dyDescent="0.25">
      <c r="A11" s="82">
        <f>+SUBTOTAL(3,$E$8:E11)</f>
        <v>4</v>
      </c>
      <c r="B11" s="46" t="s">
        <v>40</v>
      </c>
      <c r="C11" s="46" t="s">
        <v>46</v>
      </c>
      <c r="D11" s="46" t="s">
        <v>240</v>
      </c>
      <c r="E11" s="55" t="s">
        <v>103</v>
      </c>
      <c r="F11" s="55" t="s">
        <v>86</v>
      </c>
      <c r="G11" s="46" t="str">
        <f t="shared" si="2"/>
        <v>"BOBUR FURNITURE MAKER" МЧЖ Савдо дўкони ва маиший хизмат кўрсатишни ташкил этиш</v>
      </c>
      <c r="H11" s="46" t="s">
        <v>16</v>
      </c>
      <c r="I11" s="46" t="s">
        <v>38</v>
      </c>
      <c r="J11" s="46" t="s">
        <v>193</v>
      </c>
      <c r="K11" s="46">
        <v>309222413</v>
      </c>
      <c r="L11" s="46" t="s">
        <v>202</v>
      </c>
      <c r="M11" s="46" t="s">
        <v>249</v>
      </c>
      <c r="N11" s="46" t="s">
        <v>199</v>
      </c>
      <c r="O11" s="46"/>
      <c r="P11" s="46">
        <v>1100</v>
      </c>
      <c r="Q11" s="46"/>
      <c r="R11" s="46"/>
      <c r="S11" s="46">
        <v>66</v>
      </c>
      <c r="T11" s="84">
        <f>+U11+W11+X11*11.9+Y11*11.9</f>
        <v>5000</v>
      </c>
      <c r="U11" s="84">
        <v>5000</v>
      </c>
      <c r="V11" s="84">
        <f>+W11+X11*11.9</f>
        <v>0</v>
      </c>
      <c r="W11" s="84"/>
      <c r="X11" s="84"/>
      <c r="Y11" s="84"/>
      <c r="Z11" s="84"/>
      <c r="AA11" s="84"/>
      <c r="AB11" s="85">
        <v>5</v>
      </c>
      <c r="AC11" s="86">
        <v>45041</v>
      </c>
      <c r="AD11" s="46" t="s">
        <v>5</v>
      </c>
    </row>
    <row r="12" spans="1:30" ht="48" customHeight="1" x14ac:dyDescent="0.25">
      <c r="A12" s="82">
        <f>+SUBTOTAL(3,$E$8:E12)</f>
        <v>5</v>
      </c>
      <c r="B12" s="46" t="s">
        <v>40</v>
      </c>
      <c r="C12" s="46" t="s">
        <v>46</v>
      </c>
      <c r="D12" s="46" t="s">
        <v>240</v>
      </c>
      <c r="E12" s="55" t="s">
        <v>104</v>
      </c>
      <c r="F12" s="55" t="s">
        <v>98</v>
      </c>
      <c r="G12" s="46" t="str">
        <f t="shared" si="2"/>
        <v>"FAZLIDDIN AC-MOTO" МЧЖ Замонавий тиббий клиника ташкил этиш</v>
      </c>
      <c r="H12" s="46" t="s">
        <v>16</v>
      </c>
      <c r="I12" s="46" t="s">
        <v>35</v>
      </c>
      <c r="J12" s="46" t="s">
        <v>193</v>
      </c>
      <c r="K12" s="46">
        <v>305660892</v>
      </c>
      <c r="L12" s="46" t="s">
        <v>203</v>
      </c>
      <c r="M12" s="46" t="s">
        <v>248</v>
      </c>
      <c r="N12" s="46" t="s">
        <v>199</v>
      </c>
      <c r="O12" s="46"/>
      <c r="P12" s="46">
        <v>650</v>
      </c>
      <c r="Q12" s="46"/>
      <c r="R12" s="46"/>
      <c r="S12" s="46">
        <v>39</v>
      </c>
      <c r="T12" s="84">
        <f>+U12+W12+X12*11.9+Y12*11.9</f>
        <v>3500</v>
      </c>
      <c r="U12" s="84">
        <v>3500</v>
      </c>
      <c r="V12" s="84">
        <f>+W12+X12*11.9</f>
        <v>0</v>
      </c>
      <c r="W12" s="84"/>
      <c r="X12" s="84"/>
      <c r="Y12" s="84"/>
      <c r="Z12" s="84"/>
      <c r="AA12" s="84"/>
      <c r="AB12" s="85">
        <v>10</v>
      </c>
      <c r="AC12" s="86">
        <v>45231</v>
      </c>
      <c r="AD12" s="46" t="s">
        <v>5</v>
      </c>
    </row>
    <row r="13" spans="1:30" ht="48" customHeight="1" x14ac:dyDescent="0.25">
      <c r="A13" s="82">
        <f>+SUBTOTAL(3,$E$8:E13)</f>
        <v>6</v>
      </c>
      <c r="B13" s="46" t="s">
        <v>40</v>
      </c>
      <c r="C13" s="46" t="s">
        <v>46</v>
      </c>
      <c r="D13" s="46" t="s">
        <v>240</v>
      </c>
      <c r="E13" s="55" t="s">
        <v>105</v>
      </c>
      <c r="F13" s="55" t="s">
        <v>142</v>
      </c>
      <c r="G13" s="46" t="str">
        <f t="shared" si="2"/>
        <v>"GRAND STOMA SERVIS" МЧЖ Кўп тармоқли даволаш марказини ташкил этиш</v>
      </c>
      <c r="H13" s="46" t="s">
        <v>16</v>
      </c>
      <c r="I13" s="46" t="s">
        <v>35</v>
      </c>
      <c r="J13" s="46" t="s">
        <v>193</v>
      </c>
      <c r="K13" s="46">
        <v>303078422</v>
      </c>
      <c r="L13" s="46" t="s">
        <v>204</v>
      </c>
      <c r="M13" s="46" t="s">
        <v>248</v>
      </c>
      <c r="N13" s="46" t="s">
        <v>199</v>
      </c>
      <c r="O13" s="46"/>
      <c r="P13" s="46">
        <v>1100</v>
      </c>
      <c r="Q13" s="46"/>
      <c r="R13" s="46"/>
      <c r="S13" s="46">
        <v>66</v>
      </c>
      <c r="T13" s="84">
        <f>+U13+W13+X13*11.9+Y13*11.9</f>
        <v>11000</v>
      </c>
      <c r="U13" s="84">
        <v>11000</v>
      </c>
      <c r="V13" s="84">
        <f>+W13+X13*11.9</f>
        <v>0</v>
      </c>
      <c r="W13" s="84"/>
      <c r="X13" s="84"/>
      <c r="Y13" s="84"/>
      <c r="Z13" s="84"/>
      <c r="AA13" s="84"/>
      <c r="AB13" s="85">
        <v>10</v>
      </c>
      <c r="AC13" s="86">
        <v>45261</v>
      </c>
      <c r="AD13" s="46" t="s">
        <v>5</v>
      </c>
    </row>
    <row r="14" spans="1:30" ht="48" customHeight="1" x14ac:dyDescent="0.25">
      <c r="A14" s="82">
        <f>+SUBTOTAL(3,$E$8:E14)</f>
        <v>7</v>
      </c>
      <c r="B14" s="46" t="s">
        <v>40</v>
      </c>
      <c r="C14" s="46" t="s">
        <v>46</v>
      </c>
      <c r="D14" s="46" t="s">
        <v>240</v>
      </c>
      <c r="E14" s="55" t="s">
        <v>106</v>
      </c>
      <c r="F14" s="55" t="s">
        <v>143</v>
      </c>
      <c r="G14" s="46" t="str">
        <f t="shared" si="2"/>
        <v>"HAVAS 222" МЧЖ Боғдорчиликлик хўжалигини ташкил этиш</v>
      </c>
      <c r="H14" s="46" t="s">
        <v>15</v>
      </c>
      <c r="I14" s="46" t="s">
        <v>28</v>
      </c>
      <c r="J14" s="46" t="s">
        <v>193</v>
      </c>
      <c r="K14" s="46">
        <v>309753963</v>
      </c>
      <c r="L14" s="46" t="s">
        <v>205</v>
      </c>
      <c r="M14" s="46" t="s">
        <v>248</v>
      </c>
      <c r="N14" s="46" t="s">
        <v>191</v>
      </c>
      <c r="O14" s="46">
        <v>2</v>
      </c>
      <c r="P14" s="46">
        <v>300</v>
      </c>
      <c r="Q14" s="46"/>
      <c r="R14" s="46"/>
      <c r="S14" s="46">
        <v>18</v>
      </c>
      <c r="T14" s="84">
        <f>+U14+W14+X14*11.9+Y14*11.9</f>
        <v>1690</v>
      </c>
      <c r="U14" s="84">
        <v>500</v>
      </c>
      <c r="V14" s="84">
        <f>+W14+X14*11.9</f>
        <v>1190</v>
      </c>
      <c r="W14" s="84"/>
      <c r="X14" s="84">
        <v>100</v>
      </c>
      <c r="Y14" s="84"/>
      <c r="Z14" s="84" t="s">
        <v>228</v>
      </c>
      <c r="AA14" s="84" t="s">
        <v>228</v>
      </c>
      <c r="AB14" s="85">
        <v>6</v>
      </c>
      <c r="AC14" s="86">
        <v>45199</v>
      </c>
      <c r="AD14" s="46" t="s">
        <v>32</v>
      </c>
    </row>
    <row r="15" spans="1:30" ht="48" customHeight="1" x14ac:dyDescent="0.25">
      <c r="A15" s="82">
        <f>+SUBTOTAL(3,$E$8:E15)</f>
        <v>8</v>
      </c>
      <c r="B15" s="46" t="s">
        <v>40</v>
      </c>
      <c r="C15" s="46" t="s">
        <v>46</v>
      </c>
      <c r="D15" s="46" t="s">
        <v>240</v>
      </c>
      <c r="E15" s="55" t="s">
        <v>107</v>
      </c>
      <c r="F15" s="55" t="s">
        <v>75</v>
      </c>
      <c r="G15" s="46" t="str">
        <f t="shared" si="2"/>
        <v>"INNOVATSION INVESTOR GOLD 7777" МЧЖ Қишлоқ хўжалиги маҳсулотларини қайта ишлашни ташкил этиш</v>
      </c>
      <c r="H15" s="46" t="s">
        <v>13</v>
      </c>
      <c r="I15" s="46" t="s">
        <v>62</v>
      </c>
      <c r="J15" s="46" t="s">
        <v>193</v>
      </c>
      <c r="K15" s="46">
        <v>306593801</v>
      </c>
      <c r="L15" s="46" t="s">
        <v>206</v>
      </c>
      <c r="M15" s="46" t="s">
        <v>249</v>
      </c>
      <c r="N15" s="46" t="s">
        <v>189</v>
      </c>
      <c r="O15" s="46">
        <v>110</v>
      </c>
      <c r="P15" s="46">
        <v>1800</v>
      </c>
      <c r="Q15" s="46"/>
      <c r="R15" s="46"/>
      <c r="S15" s="46">
        <v>108</v>
      </c>
      <c r="T15" s="84">
        <f>+U15+W15+X15*11.9+Y15*11.9</f>
        <v>13000</v>
      </c>
      <c r="U15" s="84">
        <v>13000</v>
      </c>
      <c r="V15" s="84">
        <f>+W15+X15*11.9</f>
        <v>0</v>
      </c>
      <c r="W15" s="84"/>
      <c r="X15" s="84"/>
      <c r="Y15" s="84"/>
      <c r="Z15" s="84"/>
      <c r="AA15" s="84"/>
      <c r="AB15" s="85">
        <v>20</v>
      </c>
      <c r="AC15" s="86">
        <v>45199</v>
      </c>
      <c r="AD15" s="46" t="s">
        <v>5</v>
      </c>
    </row>
    <row r="16" spans="1:30" ht="48" customHeight="1" x14ac:dyDescent="0.25">
      <c r="A16" s="82">
        <f>+SUBTOTAL(3,$E$8:E16)</f>
        <v>9</v>
      </c>
      <c r="B16" s="46" t="s">
        <v>40</v>
      </c>
      <c r="C16" s="46" t="s">
        <v>46</v>
      </c>
      <c r="D16" s="46" t="s">
        <v>240</v>
      </c>
      <c r="E16" s="55" t="s">
        <v>108</v>
      </c>
      <c r="F16" s="55" t="s">
        <v>78</v>
      </c>
      <c r="G16" s="46" t="str">
        <f t="shared" si="2"/>
        <v>"ISROIL AVTO TEX SERVIS 888" МЧЖ Автомобилларга техник хизмат кўрсатиш фаолиятини ташкил этиш</v>
      </c>
      <c r="H16" s="46" t="s">
        <v>16</v>
      </c>
      <c r="I16" s="46" t="s">
        <v>61</v>
      </c>
      <c r="J16" s="46" t="s">
        <v>193</v>
      </c>
      <c r="K16" s="46">
        <v>306819730</v>
      </c>
      <c r="L16" s="46" t="s">
        <v>207</v>
      </c>
      <c r="M16" s="46" t="s">
        <v>249</v>
      </c>
      <c r="N16" s="46" t="s">
        <v>199</v>
      </c>
      <c r="O16" s="46"/>
      <c r="P16" s="46">
        <v>150</v>
      </c>
      <c r="Q16" s="46"/>
      <c r="R16" s="46"/>
      <c r="S16" s="46">
        <v>9</v>
      </c>
      <c r="T16" s="84">
        <f>+U16+W16+X16*11.9+Y16*11.9</f>
        <v>400</v>
      </c>
      <c r="U16" s="84">
        <v>138</v>
      </c>
      <c r="V16" s="84">
        <f>+W16+X16*11.9</f>
        <v>262</v>
      </c>
      <c r="W16" s="84">
        <v>262</v>
      </c>
      <c r="X16" s="84"/>
      <c r="Y16" s="84"/>
      <c r="Z16" s="84"/>
      <c r="AA16" s="84"/>
      <c r="AB16" s="85">
        <v>2</v>
      </c>
      <c r="AC16" s="86">
        <v>45017</v>
      </c>
      <c r="AD16" s="46" t="s">
        <v>18</v>
      </c>
    </row>
    <row r="17" spans="1:30" ht="48" customHeight="1" x14ac:dyDescent="0.25">
      <c r="A17" s="82">
        <f>+SUBTOTAL(3,$E$8:E17)</f>
        <v>10</v>
      </c>
      <c r="B17" s="46" t="s">
        <v>40</v>
      </c>
      <c r="C17" s="46" t="s">
        <v>46</v>
      </c>
      <c r="D17" s="46" t="s">
        <v>240</v>
      </c>
      <c r="E17" s="55" t="s">
        <v>110</v>
      </c>
      <c r="F17" s="55" t="s">
        <v>144</v>
      </c>
      <c r="G17" s="46" t="str">
        <f t="shared" si="2"/>
        <v>"Kattaqorgon sifat moy" МЧЖ Ёғ ишлаб чиқариш фаолиятини кенгайтириш</v>
      </c>
      <c r="H17" s="46" t="s">
        <v>13</v>
      </c>
      <c r="I17" s="46" t="s">
        <v>70</v>
      </c>
      <c r="J17" s="46" t="s">
        <v>193</v>
      </c>
      <c r="K17" s="46">
        <v>310000571</v>
      </c>
      <c r="L17" s="46" t="s">
        <v>195</v>
      </c>
      <c r="M17" s="46" t="s">
        <v>248</v>
      </c>
      <c r="N17" s="46" t="s">
        <v>189</v>
      </c>
      <c r="O17" s="46">
        <v>500</v>
      </c>
      <c r="P17" s="46">
        <v>800</v>
      </c>
      <c r="Q17" s="46"/>
      <c r="R17" s="46"/>
      <c r="S17" s="46">
        <v>48</v>
      </c>
      <c r="T17" s="84">
        <f>+U17+W17+X17*11.9+Y17*11.9</f>
        <v>1890</v>
      </c>
      <c r="U17" s="84">
        <v>700</v>
      </c>
      <c r="V17" s="84">
        <f>+W17+X17*11.9</f>
        <v>1190</v>
      </c>
      <c r="W17" s="84"/>
      <c r="X17" s="84">
        <v>100</v>
      </c>
      <c r="Y17" s="84"/>
      <c r="Z17" s="84" t="s">
        <v>228</v>
      </c>
      <c r="AA17" s="84" t="s">
        <v>228</v>
      </c>
      <c r="AB17" s="85">
        <v>5</v>
      </c>
      <c r="AC17" s="86">
        <v>45231</v>
      </c>
      <c r="AD17" s="46" t="s">
        <v>3</v>
      </c>
    </row>
    <row r="18" spans="1:30" ht="48" customHeight="1" x14ac:dyDescent="0.25">
      <c r="A18" s="82">
        <f>+SUBTOTAL(3,$E$8:E18)</f>
        <v>11</v>
      </c>
      <c r="B18" s="46" t="s">
        <v>40</v>
      </c>
      <c r="C18" s="46" t="s">
        <v>46</v>
      </c>
      <c r="D18" s="46" t="s">
        <v>240</v>
      </c>
      <c r="E18" s="55" t="s">
        <v>111</v>
      </c>
      <c r="F18" s="55" t="s">
        <v>112</v>
      </c>
      <c r="G18" s="46" t="str">
        <f t="shared" si="2"/>
        <v>"Less Kurgan" МЧЖ Ёғочдан МДФ эшик ва дераза ромлари ишлаб чиқариш фаолиятини кенгайтириш</v>
      </c>
      <c r="H18" s="46" t="s">
        <v>13</v>
      </c>
      <c r="I18" s="46" t="s">
        <v>63</v>
      </c>
      <c r="J18" s="46" t="s">
        <v>193</v>
      </c>
      <c r="K18" s="46">
        <v>307643698</v>
      </c>
      <c r="L18" s="46" t="s">
        <v>207</v>
      </c>
      <c r="M18" s="46" t="s">
        <v>249</v>
      </c>
      <c r="N18" s="46" t="s">
        <v>194</v>
      </c>
      <c r="O18" s="46">
        <v>200</v>
      </c>
      <c r="P18" s="46">
        <v>250</v>
      </c>
      <c r="Q18" s="46"/>
      <c r="R18" s="46"/>
      <c r="S18" s="46">
        <v>15</v>
      </c>
      <c r="T18" s="84">
        <f>+U18+W18+X18*11.9+Y18*11.9</f>
        <v>1000</v>
      </c>
      <c r="U18" s="84">
        <v>500</v>
      </c>
      <c r="V18" s="84">
        <f>+W18+X18*11.9</f>
        <v>500</v>
      </c>
      <c r="W18" s="84">
        <v>500</v>
      </c>
      <c r="X18" s="84"/>
      <c r="Y18" s="84"/>
      <c r="Z18" s="84"/>
      <c r="AA18" s="84"/>
      <c r="AB18" s="85">
        <v>5</v>
      </c>
      <c r="AC18" s="86">
        <v>45013</v>
      </c>
      <c r="AD18" s="46" t="s">
        <v>18</v>
      </c>
    </row>
    <row r="19" spans="1:30" ht="48" customHeight="1" x14ac:dyDescent="0.25">
      <c r="A19" s="82">
        <f>+SUBTOTAL(3,$E$8:E19)</f>
        <v>12</v>
      </c>
      <c r="B19" s="46" t="s">
        <v>40</v>
      </c>
      <c r="C19" s="46" t="s">
        <v>46</v>
      </c>
      <c r="D19" s="46" t="s">
        <v>240</v>
      </c>
      <c r="E19" s="55" t="s">
        <v>145</v>
      </c>
      <c r="F19" s="55" t="s">
        <v>113</v>
      </c>
      <c r="G19" s="46" t="str">
        <f t="shared" si="2"/>
        <v>"MAHARRAM 777" МЧЖ Аква парк ташкил этиш</v>
      </c>
      <c r="H19" s="46" t="s">
        <v>16</v>
      </c>
      <c r="I19" s="46" t="s">
        <v>34</v>
      </c>
      <c r="J19" s="46" t="s">
        <v>193</v>
      </c>
      <c r="K19" s="46">
        <v>309951495</v>
      </c>
      <c r="L19" s="46" t="s">
        <v>209</v>
      </c>
      <c r="M19" s="46" t="s">
        <v>248</v>
      </c>
      <c r="N19" s="46" t="s">
        <v>199</v>
      </c>
      <c r="O19" s="46"/>
      <c r="P19" s="46">
        <v>900</v>
      </c>
      <c r="Q19" s="46"/>
      <c r="R19" s="46"/>
      <c r="S19" s="46">
        <v>54</v>
      </c>
      <c r="T19" s="84">
        <f>+U19+W19+X19*11.9+Y19*11.9</f>
        <v>4750</v>
      </c>
      <c r="U19" s="84">
        <v>4750</v>
      </c>
      <c r="V19" s="84">
        <f>+W19+X19*11.9</f>
        <v>0</v>
      </c>
      <c r="W19" s="84"/>
      <c r="X19" s="84"/>
      <c r="Y19" s="84"/>
      <c r="Z19" s="84"/>
      <c r="AA19" s="84"/>
      <c r="AB19" s="85">
        <v>10</v>
      </c>
      <c r="AC19" s="86">
        <v>45199</v>
      </c>
      <c r="AD19" s="46" t="s">
        <v>5</v>
      </c>
    </row>
    <row r="20" spans="1:30" ht="48" customHeight="1" x14ac:dyDescent="0.25">
      <c r="A20" s="82">
        <f>+SUBTOTAL(3,$E$8:E20)</f>
        <v>13</v>
      </c>
      <c r="B20" s="46" t="s">
        <v>40</v>
      </c>
      <c r="C20" s="46" t="s">
        <v>46</v>
      </c>
      <c r="D20" s="46" t="s">
        <v>240</v>
      </c>
      <c r="E20" s="55" t="s">
        <v>114</v>
      </c>
      <c r="F20" s="55" t="s">
        <v>146</v>
      </c>
      <c r="G20" s="46" t="str">
        <f t="shared" si="2"/>
        <v>"Maroqand city 777" МЧЖ Шлака блок ва газаблок ишлаб чиқаришни ташкил этиш</v>
      </c>
      <c r="H20" s="46" t="s">
        <v>13</v>
      </c>
      <c r="I20" s="46" t="s">
        <v>63</v>
      </c>
      <c r="J20" s="46" t="s">
        <v>193</v>
      </c>
      <c r="K20" s="46">
        <v>308031604</v>
      </c>
      <c r="L20" s="46" t="s">
        <v>206</v>
      </c>
      <c r="M20" s="46" t="s">
        <v>249</v>
      </c>
      <c r="N20" s="46" t="s">
        <v>196</v>
      </c>
      <c r="O20" s="46">
        <v>50</v>
      </c>
      <c r="P20" s="46">
        <v>175</v>
      </c>
      <c r="Q20" s="46"/>
      <c r="R20" s="46"/>
      <c r="S20" s="46">
        <v>10.5</v>
      </c>
      <c r="T20" s="84">
        <f>+U20+W20+X20*11.9+Y20*11.9</f>
        <v>1000</v>
      </c>
      <c r="U20" s="84">
        <v>500</v>
      </c>
      <c r="V20" s="84">
        <f>+W20+X20*11.9</f>
        <v>500</v>
      </c>
      <c r="W20" s="84">
        <v>500</v>
      </c>
      <c r="X20" s="84"/>
      <c r="Y20" s="84"/>
      <c r="Z20" s="84"/>
      <c r="AA20" s="84"/>
      <c r="AB20" s="85">
        <v>5</v>
      </c>
      <c r="AC20" s="86">
        <v>44986</v>
      </c>
      <c r="AD20" s="46" t="s">
        <v>18</v>
      </c>
    </row>
    <row r="21" spans="1:30" ht="48" customHeight="1" x14ac:dyDescent="0.25">
      <c r="A21" s="82">
        <f>+SUBTOTAL(3,$E$8:E21)</f>
        <v>14</v>
      </c>
      <c r="B21" s="46" t="s">
        <v>40</v>
      </c>
      <c r="C21" s="46" t="s">
        <v>46</v>
      </c>
      <c r="D21" s="46" t="s">
        <v>240</v>
      </c>
      <c r="E21" s="55" t="s">
        <v>115</v>
      </c>
      <c r="F21" s="55" t="s">
        <v>116</v>
      </c>
      <c r="G21" s="46" t="str">
        <f t="shared" si="2"/>
        <v>"MUXAMMADALI SIFATLI YOG‘LARI" МЧЖ Пахта ёғи ишлаб чиқаришни кенгайтириш</v>
      </c>
      <c r="H21" s="46" t="s">
        <v>13</v>
      </c>
      <c r="I21" s="46" t="s">
        <v>62</v>
      </c>
      <c r="J21" s="46" t="s">
        <v>192</v>
      </c>
      <c r="K21" s="46">
        <v>306574420</v>
      </c>
      <c r="L21" s="46" t="s">
        <v>203</v>
      </c>
      <c r="M21" s="46" t="s">
        <v>248</v>
      </c>
      <c r="N21" s="46" t="s">
        <v>189</v>
      </c>
      <c r="O21" s="46">
        <v>500</v>
      </c>
      <c r="P21" s="46">
        <v>850</v>
      </c>
      <c r="Q21" s="46"/>
      <c r="R21" s="46"/>
      <c r="S21" s="46">
        <v>51</v>
      </c>
      <c r="T21" s="84">
        <f>+U21+W21+X21*11.9+Y21*11.9</f>
        <v>6400</v>
      </c>
      <c r="U21" s="84">
        <v>2000</v>
      </c>
      <c r="V21" s="84">
        <f>+W21+X21*11.9</f>
        <v>4400</v>
      </c>
      <c r="W21" s="84">
        <v>4400</v>
      </c>
      <c r="X21" s="84"/>
      <c r="Y21" s="84"/>
      <c r="Z21" s="84"/>
      <c r="AA21" s="84"/>
      <c r="AB21" s="85">
        <v>5</v>
      </c>
      <c r="AC21" s="86">
        <v>45168</v>
      </c>
      <c r="AD21" s="46" t="s">
        <v>30</v>
      </c>
    </row>
    <row r="22" spans="1:30" ht="48" customHeight="1" x14ac:dyDescent="0.25">
      <c r="A22" s="82">
        <f>+SUBTOTAL(3,$E$8:E22)</f>
        <v>15</v>
      </c>
      <c r="B22" s="46" t="s">
        <v>40</v>
      </c>
      <c r="C22" s="46" t="s">
        <v>46</v>
      </c>
      <c r="D22" s="46" t="s">
        <v>240</v>
      </c>
      <c r="E22" s="55" t="s">
        <v>117</v>
      </c>
      <c r="F22" s="55" t="s">
        <v>147</v>
      </c>
      <c r="G22" s="46" t="str">
        <f t="shared" si="2"/>
        <v>"SAMKAT RAQOBAT INVEST" МЧЖ Кўп қаватли уй-жойлар комплекси қуришни ташкил этиш</v>
      </c>
      <c r="H22" s="46" t="s">
        <v>16</v>
      </c>
      <c r="I22" s="46" t="s">
        <v>71</v>
      </c>
      <c r="J22" s="46" t="s">
        <v>193</v>
      </c>
      <c r="K22" s="46">
        <v>303215464</v>
      </c>
      <c r="L22" s="46" t="s">
        <v>210</v>
      </c>
      <c r="M22" s="46" t="s">
        <v>250</v>
      </c>
      <c r="N22" s="46" t="s">
        <v>211</v>
      </c>
      <c r="O22" s="46">
        <v>96</v>
      </c>
      <c r="P22" s="46">
        <v>2400</v>
      </c>
      <c r="Q22" s="46"/>
      <c r="R22" s="46"/>
      <c r="S22" s="46">
        <v>144</v>
      </c>
      <c r="T22" s="84">
        <f>+U22+W22+X22*11.9+Y22*11.9</f>
        <v>34400</v>
      </c>
      <c r="U22" s="84">
        <v>20000</v>
      </c>
      <c r="V22" s="84">
        <f>+W22+X22*11.9</f>
        <v>14400</v>
      </c>
      <c r="W22" s="84">
        <v>14400</v>
      </c>
      <c r="X22" s="84"/>
      <c r="Y22" s="84"/>
      <c r="Z22" s="84"/>
      <c r="AA22" s="84"/>
      <c r="AB22" s="85">
        <v>10</v>
      </c>
      <c r="AC22" s="86">
        <v>45107</v>
      </c>
      <c r="AD22" s="46" t="s">
        <v>74</v>
      </c>
    </row>
    <row r="23" spans="1:30" ht="63" customHeight="1" x14ac:dyDescent="0.25">
      <c r="A23" s="82">
        <f>+SUBTOTAL(3,$E$8:E23)</f>
        <v>16</v>
      </c>
      <c r="B23" s="46" t="s">
        <v>40</v>
      </c>
      <c r="C23" s="46" t="s">
        <v>46</v>
      </c>
      <c r="D23" s="46" t="s">
        <v>240</v>
      </c>
      <c r="E23" s="55" t="s">
        <v>148</v>
      </c>
      <c r="F23" s="55" t="s">
        <v>118</v>
      </c>
      <c r="G23" s="46" t="str">
        <f t="shared" si="2"/>
        <v>"Shahobiddin qorako'l chorvalari" МЧЖ Умумий овқатланиш ва маросимлар ўтказиш маскани ташкил этиш</v>
      </c>
      <c r="H23" s="46" t="s">
        <v>16</v>
      </c>
      <c r="I23" s="46" t="s">
        <v>66</v>
      </c>
      <c r="J23" s="46" t="s">
        <v>193</v>
      </c>
      <c r="K23" s="46">
        <v>307586190</v>
      </c>
      <c r="L23" s="46" t="s">
        <v>212</v>
      </c>
      <c r="M23" s="46" t="s">
        <v>248</v>
      </c>
      <c r="N23" s="46" t="s">
        <v>199</v>
      </c>
      <c r="O23" s="46"/>
      <c r="P23" s="46">
        <v>450</v>
      </c>
      <c r="Q23" s="46"/>
      <c r="R23" s="46"/>
      <c r="S23" s="46">
        <v>27</v>
      </c>
      <c r="T23" s="84">
        <f>+U23+W23+X23*11.9+Y23*11.9</f>
        <v>2000</v>
      </c>
      <c r="U23" s="84">
        <v>1000</v>
      </c>
      <c r="V23" s="84">
        <f>+W23+X23*11.9</f>
        <v>1000</v>
      </c>
      <c r="W23" s="84">
        <v>1000</v>
      </c>
      <c r="X23" s="84"/>
      <c r="Y23" s="84"/>
      <c r="Z23" s="84"/>
      <c r="AA23" s="84"/>
      <c r="AB23" s="85">
        <v>10</v>
      </c>
      <c r="AC23" s="86">
        <v>44958</v>
      </c>
      <c r="AD23" s="46" t="s">
        <v>18</v>
      </c>
    </row>
    <row r="24" spans="1:30" ht="63" customHeight="1" x14ac:dyDescent="0.25">
      <c r="A24" s="82">
        <f>+SUBTOTAL(3,$E$8:E24)</f>
        <v>17</v>
      </c>
      <c r="B24" s="46" t="s">
        <v>40</v>
      </c>
      <c r="C24" s="46" t="s">
        <v>46</v>
      </c>
      <c r="D24" s="46" t="s">
        <v>240</v>
      </c>
      <c r="E24" s="55" t="s">
        <v>119</v>
      </c>
      <c r="F24" s="55" t="s">
        <v>84</v>
      </c>
      <c r="G24" s="46" t="str">
        <f t="shared" si="2"/>
        <v>"SHOHIJAXON MED SERVIS 777" МЧЖ Стоматалогия хизматини ташкил этиш</v>
      </c>
      <c r="H24" s="46" t="s">
        <v>16</v>
      </c>
      <c r="I24" s="46" t="s">
        <v>64</v>
      </c>
      <c r="J24" s="46" t="s">
        <v>193</v>
      </c>
      <c r="K24" s="46">
        <v>308947943</v>
      </c>
      <c r="L24" s="46" t="s">
        <v>213</v>
      </c>
      <c r="M24" s="46" t="s">
        <v>250</v>
      </c>
      <c r="N24" s="46" t="s">
        <v>199</v>
      </c>
      <c r="O24" s="46"/>
      <c r="P24" s="46">
        <v>550</v>
      </c>
      <c r="Q24" s="46"/>
      <c r="R24" s="46"/>
      <c r="S24" s="46">
        <v>33</v>
      </c>
      <c r="T24" s="84">
        <f>+U24+W24+X24*11.9+Y24*11.9</f>
        <v>1700</v>
      </c>
      <c r="U24" s="84">
        <v>1000</v>
      </c>
      <c r="V24" s="84">
        <f>+W24+X24*11.9</f>
        <v>700</v>
      </c>
      <c r="W24" s="84">
        <v>700</v>
      </c>
      <c r="X24" s="84"/>
      <c r="Y24" s="84"/>
      <c r="Z24" s="84"/>
      <c r="AA24" s="84"/>
      <c r="AB24" s="85">
        <v>4</v>
      </c>
      <c r="AC24" s="86">
        <v>44995</v>
      </c>
      <c r="AD24" s="46" t="s">
        <v>4</v>
      </c>
    </row>
    <row r="25" spans="1:30" ht="48" customHeight="1" x14ac:dyDescent="0.25">
      <c r="A25" s="82">
        <f>+SUBTOTAL(3,$E$8:E25)</f>
        <v>18</v>
      </c>
      <c r="B25" s="46" t="s">
        <v>40</v>
      </c>
      <c r="C25" s="46" t="s">
        <v>46</v>
      </c>
      <c r="D25" s="46" t="s">
        <v>240</v>
      </c>
      <c r="E25" s="55" t="s">
        <v>120</v>
      </c>
      <c r="F25" s="55" t="s">
        <v>141</v>
      </c>
      <c r="G25" s="46" t="str">
        <f t="shared" si="2"/>
        <v>"Turon Polipropilen gold" МЧЖ Полителен қоп ишлаб чиқаришни ташкил этиш</v>
      </c>
      <c r="H25" s="46" t="s">
        <v>13</v>
      </c>
      <c r="I25" s="46" t="s">
        <v>73</v>
      </c>
      <c r="J25" s="46" t="s">
        <v>193</v>
      </c>
      <c r="K25" s="46">
        <v>307401136</v>
      </c>
      <c r="L25" s="46" t="s">
        <v>195</v>
      </c>
      <c r="M25" s="46" t="s">
        <v>248</v>
      </c>
      <c r="N25" s="46" t="s">
        <v>196</v>
      </c>
      <c r="O25" s="46">
        <v>20</v>
      </c>
      <c r="P25" s="46">
        <v>1200</v>
      </c>
      <c r="Q25" s="46"/>
      <c r="R25" s="46"/>
      <c r="S25" s="46">
        <v>72</v>
      </c>
      <c r="T25" s="84">
        <f>+U25+W25+X25*11.9+Y25*11.9</f>
        <v>6000</v>
      </c>
      <c r="U25" s="84">
        <v>6000</v>
      </c>
      <c r="V25" s="84">
        <f>+W25+X25*11.9</f>
        <v>0</v>
      </c>
      <c r="W25" s="84"/>
      <c r="X25" s="84"/>
      <c r="Y25" s="84"/>
      <c r="Z25" s="84"/>
      <c r="AA25" s="84"/>
      <c r="AB25" s="85">
        <v>15</v>
      </c>
      <c r="AC25" s="86">
        <v>45189</v>
      </c>
      <c r="AD25" s="46" t="s">
        <v>5</v>
      </c>
    </row>
    <row r="26" spans="1:30" ht="48" customHeight="1" x14ac:dyDescent="0.25">
      <c r="A26" s="82">
        <f>+SUBTOTAL(3,$E$8:E26)</f>
        <v>19</v>
      </c>
      <c r="B26" s="46" t="s">
        <v>40</v>
      </c>
      <c r="C26" s="46" t="s">
        <v>46</v>
      </c>
      <c r="D26" s="46" t="s">
        <v>240</v>
      </c>
      <c r="E26" s="55" t="s">
        <v>121</v>
      </c>
      <c r="F26" s="55" t="s">
        <v>149</v>
      </c>
      <c r="G26" s="46" t="str">
        <f t="shared" si="2"/>
        <v>"VELO BIKE" МЧЖ Электро мотоцикллар ишлаб чиқаришни ташкил этиш</v>
      </c>
      <c r="H26" s="46" t="s">
        <v>13</v>
      </c>
      <c r="I26" s="46" t="s">
        <v>68</v>
      </c>
      <c r="J26" s="46" t="s">
        <v>193</v>
      </c>
      <c r="K26" s="46">
        <v>307934730</v>
      </c>
      <c r="L26" s="46" t="s">
        <v>214</v>
      </c>
      <c r="M26" s="46" t="s">
        <v>249</v>
      </c>
      <c r="N26" s="46" t="s">
        <v>194</v>
      </c>
      <c r="O26" s="46">
        <v>300</v>
      </c>
      <c r="P26" s="46">
        <v>600</v>
      </c>
      <c r="Q26" s="46"/>
      <c r="R26" s="46"/>
      <c r="S26" s="46">
        <v>36</v>
      </c>
      <c r="T26" s="84">
        <f>+U26+W26+X26*11.9+Y26*11.9</f>
        <v>2400</v>
      </c>
      <c r="U26" s="84">
        <v>2000</v>
      </c>
      <c r="V26" s="84">
        <f>+W26+X26*11.9</f>
        <v>400</v>
      </c>
      <c r="W26" s="84">
        <v>400</v>
      </c>
      <c r="X26" s="84"/>
      <c r="Y26" s="84"/>
      <c r="Z26" s="84"/>
      <c r="AA26" s="84"/>
      <c r="AB26" s="85">
        <v>5</v>
      </c>
      <c r="AC26" s="86">
        <v>45170</v>
      </c>
      <c r="AD26" s="46" t="s">
        <v>32</v>
      </c>
    </row>
    <row r="27" spans="1:30" ht="48" customHeight="1" x14ac:dyDescent="0.25">
      <c r="A27" s="82">
        <f>+SUBTOTAL(3,$E$8:E27)</f>
        <v>20</v>
      </c>
      <c r="B27" s="46" t="s">
        <v>40</v>
      </c>
      <c r="C27" s="46" t="s">
        <v>46</v>
      </c>
      <c r="D27" s="46" t="s">
        <v>240</v>
      </c>
      <c r="E27" s="55" t="s">
        <v>122</v>
      </c>
      <c r="F27" s="55" t="s">
        <v>27</v>
      </c>
      <c r="G27" s="46" t="str">
        <f t="shared" si="2"/>
        <v>"WHITE ROAD TRANS SERVIS" МЧЖ Автомобилларга техник хизмат кўрсатишни ташкил этиш</v>
      </c>
      <c r="H27" s="46" t="s">
        <v>16</v>
      </c>
      <c r="I27" s="46" t="s">
        <v>61</v>
      </c>
      <c r="J27" s="46" t="s">
        <v>193</v>
      </c>
      <c r="K27" s="46">
        <v>308965050</v>
      </c>
      <c r="L27" s="46" t="s">
        <v>215</v>
      </c>
      <c r="M27" s="46" t="s">
        <v>250</v>
      </c>
      <c r="N27" s="46" t="s">
        <v>199</v>
      </c>
      <c r="O27" s="46"/>
      <c r="P27" s="46">
        <v>560</v>
      </c>
      <c r="Q27" s="46"/>
      <c r="R27" s="46"/>
      <c r="S27" s="46">
        <v>33.6</v>
      </c>
      <c r="T27" s="84">
        <f>+U27+W27+X27*11.9+Y27*11.9</f>
        <v>5000</v>
      </c>
      <c r="U27" s="84">
        <v>5000</v>
      </c>
      <c r="V27" s="84">
        <f>+W27+X27*11.9</f>
        <v>0</v>
      </c>
      <c r="W27" s="84"/>
      <c r="X27" s="84"/>
      <c r="Y27" s="84"/>
      <c r="Z27" s="84"/>
      <c r="AA27" s="84"/>
      <c r="AB27" s="85">
        <v>5</v>
      </c>
      <c r="AC27" s="86">
        <v>45189</v>
      </c>
      <c r="AD27" s="46" t="s">
        <v>5</v>
      </c>
    </row>
    <row r="28" spans="1:30" ht="57.75" customHeight="1" x14ac:dyDescent="0.25">
      <c r="A28" s="82">
        <f>+SUBTOTAL(3,$E$8:E28)</f>
        <v>21</v>
      </c>
      <c r="B28" s="46" t="s">
        <v>40</v>
      </c>
      <c r="C28" s="46" t="s">
        <v>46</v>
      </c>
      <c r="D28" s="46" t="s">
        <v>240</v>
      </c>
      <c r="E28" s="55" t="s">
        <v>150</v>
      </c>
      <c r="F28" s="55" t="s">
        <v>123</v>
      </c>
      <c r="G28" s="46" t="str">
        <f t="shared" si="2"/>
        <v>"Абдуҳамид Зоирович" хусусий корхонаси Қандолатчилик фаолиятини ташкил этиш ва ривожлантириш</v>
      </c>
      <c r="H28" s="46" t="s">
        <v>13</v>
      </c>
      <c r="I28" s="46" t="s">
        <v>62</v>
      </c>
      <c r="J28" s="46" t="s">
        <v>193</v>
      </c>
      <c r="K28" s="46">
        <v>300917566</v>
      </c>
      <c r="L28" s="46" t="s">
        <v>216</v>
      </c>
      <c r="M28" s="46" t="s">
        <v>250</v>
      </c>
      <c r="N28" s="46" t="s">
        <v>189</v>
      </c>
      <c r="O28" s="46">
        <v>25</v>
      </c>
      <c r="P28" s="46">
        <v>500</v>
      </c>
      <c r="Q28" s="46"/>
      <c r="R28" s="46"/>
      <c r="S28" s="46">
        <v>30</v>
      </c>
      <c r="T28" s="84">
        <f>+U28+W28+X28*11.9+Y28*11.9</f>
        <v>1000</v>
      </c>
      <c r="U28" s="84">
        <v>500</v>
      </c>
      <c r="V28" s="84">
        <f>+W28+X28*11.9</f>
        <v>500</v>
      </c>
      <c r="W28" s="84">
        <v>500</v>
      </c>
      <c r="X28" s="84"/>
      <c r="Y28" s="84"/>
      <c r="Z28" s="84"/>
      <c r="AA28" s="84"/>
      <c r="AB28" s="85">
        <v>3</v>
      </c>
      <c r="AC28" s="86">
        <v>44995</v>
      </c>
      <c r="AD28" s="46" t="s">
        <v>17</v>
      </c>
    </row>
    <row r="29" spans="1:30" ht="48" customHeight="1" x14ac:dyDescent="0.25">
      <c r="A29" s="82">
        <f>+SUBTOTAL(3,$E$8:E29)</f>
        <v>22</v>
      </c>
      <c r="B29" s="46" t="s">
        <v>40</v>
      </c>
      <c r="C29" s="46" t="s">
        <v>46</v>
      </c>
      <c r="D29" s="46" t="s">
        <v>240</v>
      </c>
      <c r="E29" s="55" t="s">
        <v>124</v>
      </c>
      <c r="F29" s="55" t="s">
        <v>29</v>
      </c>
      <c r="G29" s="46" t="str">
        <f t="shared" si="2"/>
        <v>"Алим Чорва Инвест" МЧЖ Сутни қайта ишлашни ташкил этиш</v>
      </c>
      <c r="H29" s="46" t="s">
        <v>13</v>
      </c>
      <c r="I29" s="46" t="s">
        <v>62</v>
      </c>
      <c r="J29" s="46" t="s">
        <v>193</v>
      </c>
      <c r="K29" s="46">
        <v>304618168</v>
      </c>
      <c r="L29" s="46" t="s">
        <v>201</v>
      </c>
      <c r="M29" s="46" t="s">
        <v>248</v>
      </c>
      <c r="N29" s="46" t="s">
        <v>189</v>
      </c>
      <c r="O29" s="46">
        <v>150</v>
      </c>
      <c r="P29" s="46">
        <v>370</v>
      </c>
      <c r="Q29" s="46"/>
      <c r="R29" s="46"/>
      <c r="S29" s="46">
        <v>22.2</v>
      </c>
      <c r="T29" s="84">
        <f>+U29+W29+X29*11.9+Y29*11.9</f>
        <v>800</v>
      </c>
      <c r="U29" s="84">
        <v>500</v>
      </c>
      <c r="V29" s="84">
        <f>+W29+X29*11.9</f>
        <v>300</v>
      </c>
      <c r="W29" s="84">
        <v>300</v>
      </c>
      <c r="X29" s="84"/>
      <c r="Y29" s="84"/>
      <c r="Z29" s="84"/>
      <c r="AA29" s="84"/>
      <c r="AB29" s="85">
        <v>6</v>
      </c>
      <c r="AC29" s="86">
        <v>45261</v>
      </c>
      <c r="AD29" s="46" t="s">
        <v>18</v>
      </c>
    </row>
    <row r="30" spans="1:30" ht="48" customHeight="1" x14ac:dyDescent="0.25">
      <c r="A30" s="82">
        <f>+SUBTOTAL(3,$E$8:E30)</f>
        <v>23</v>
      </c>
      <c r="B30" s="46" t="s">
        <v>40</v>
      </c>
      <c r="C30" s="46" t="s">
        <v>46</v>
      </c>
      <c r="D30" s="46" t="s">
        <v>240</v>
      </c>
      <c r="E30" s="55" t="s">
        <v>151</v>
      </c>
      <c r="F30" s="55" t="s">
        <v>57</v>
      </c>
      <c r="G30" s="46" t="str">
        <f t="shared" si="2"/>
        <v>"Дармон-К" хусусий корхонаси Мехмонхонхона ҳамда савдо мажмуасини ташкил этиш</v>
      </c>
      <c r="H30" s="46" t="s">
        <v>16</v>
      </c>
      <c r="I30" s="46" t="s">
        <v>37</v>
      </c>
      <c r="J30" s="46" t="s">
        <v>193</v>
      </c>
      <c r="K30" s="46">
        <v>202908207</v>
      </c>
      <c r="L30" s="46" t="s">
        <v>209</v>
      </c>
      <c r="M30" s="46" t="s">
        <v>248</v>
      </c>
      <c r="N30" s="46" t="s">
        <v>190</v>
      </c>
      <c r="O30" s="46">
        <v>40</v>
      </c>
      <c r="P30" s="46">
        <v>1200</v>
      </c>
      <c r="Q30" s="46"/>
      <c r="R30" s="46"/>
      <c r="S30" s="46">
        <v>72</v>
      </c>
      <c r="T30" s="84">
        <f>+U30+W30+X30*11.9+Y30*11.9</f>
        <v>2000</v>
      </c>
      <c r="U30" s="84">
        <v>1000</v>
      </c>
      <c r="V30" s="84">
        <f>+W30+X30*11.9</f>
        <v>1000</v>
      </c>
      <c r="W30" s="84">
        <v>1000</v>
      </c>
      <c r="X30" s="84"/>
      <c r="Y30" s="84"/>
      <c r="Z30" s="84"/>
      <c r="AA30" s="84"/>
      <c r="AB30" s="85">
        <v>8</v>
      </c>
      <c r="AC30" s="86">
        <v>45017</v>
      </c>
      <c r="AD30" s="46" t="s">
        <v>4</v>
      </c>
    </row>
    <row r="31" spans="1:30" ht="48" customHeight="1" x14ac:dyDescent="0.25">
      <c r="A31" s="82">
        <f>+SUBTOTAL(3,$E$8:E31)</f>
        <v>24</v>
      </c>
      <c r="B31" s="46" t="s">
        <v>40</v>
      </c>
      <c r="C31" s="46" t="s">
        <v>46</v>
      </c>
      <c r="D31" s="46" t="s">
        <v>240</v>
      </c>
      <c r="E31" s="55" t="s">
        <v>125</v>
      </c>
      <c r="F31" s="55" t="s">
        <v>126</v>
      </c>
      <c r="G31" s="46" t="str">
        <f t="shared" si="2"/>
        <v>"Жавохир ШЖБ" МЧЖ Маиший хизмат кўрсатишни (тўйхона) ташкил қилиш</v>
      </c>
      <c r="H31" s="46" t="s">
        <v>16</v>
      </c>
      <c r="I31" s="46" t="s">
        <v>34</v>
      </c>
      <c r="J31" s="46" t="s">
        <v>193</v>
      </c>
      <c r="K31" s="46">
        <v>205045813</v>
      </c>
      <c r="L31" s="46" t="s">
        <v>217</v>
      </c>
      <c r="M31" s="46" t="s">
        <v>248</v>
      </c>
      <c r="N31" s="46" t="s">
        <v>199</v>
      </c>
      <c r="O31" s="46"/>
      <c r="P31" s="46">
        <v>500</v>
      </c>
      <c r="Q31" s="46"/>
      <c r="R31" s="46"/>
      <c r="S31" s="46">
        <v>30</v>
      </c>
      <c r="T31" s="84">
        <f>+U31+W31+X31*11.9+Y31*11.9</f>
        <v>1500</v>
      </c>
      <c r="U31" s="84">
        <v>1000</v>
      </c>
      <c r="V31" s="84">
        <f>+W31+X31*11.9</f>
        <v>500</v>
      </c>
      <c r="W31" s="84">
        <v>500</v>
      </c>
      <c r="X31" s="84"/>
      <c r="Y31" s="84"/>
      <c r="Z31" s="84"/>
      <c r="AA31" s="84"/>
      <c r="AB31" s="85">
        <v>5</v>
      </c>
      <c r="AC31" s="86">
        <v>45200</v>
      </c>
      <c r="AD31" s="46" t="s">
        <v>4</v>
      </c>
    </row>
    <row r="32" spans="1:30" ht="48" customHeight="1" x14ac:dyDescent="0.25">
      <c r="A32" s="82">
        <f>+SUBTOTAL(3,$E$8:E32)</f>
        <v>25</v>
      </c>
      <c r="B32" s="46" t="s">
        <v>40</v>
      </c>
      <c r="C32" s="46" t="s">
        <v>46</v>
      </c>
      <c r="D32" s="46" t="s">
        <v>240</v>
      </c>
      <c r="E32" s="55" t="s">
        <v>127</v>
      </c>
      <c r="F32" s="55" t="s">
        <v>36</v>
      </c>
      <c r="G32" s="46" t="str">
        <f t="shared" si="2"/>
        <v>"Жамолиддин-С" МЧЖ Мактабгача таълим муассасаси ташкил этиш</v>
      </c>
      <c r="H32" s="46" t="s">
        <v>16</v>
      </c>
      <c r="I32" s="46" t="s">
        <v>64</v>
      </c>
      <c r="J32" s="46" t="s">
        <v>193</v>
      </c>
      <c r="K32" s="46">
        <v>203141538</v>
      </c>
      <c r="L32" s="46" t="s">
        <v>212</v>
      </c>
      <c r="M32" s="46" t="s">
        <v>248</v>
      </c>
      <c r="N32" s="46" t="s">
        <v>190</v>
      </c>
      <c r="O32" s="46">
        <v>100</v>
      </c>
      <c r="P32" s="46">
        <v>600</v>
      </c>
      <c r="Q32" s="46"/>
      <c r="R32" s="46"/>
      <c r="S32" s="46">
        <v>36</v>
      </c>
      <c r="T32" s="84">
        <f>+U32+W32+X32*11.9+Y32*11.9</f>
        <v>4200</v>
      </c>
      <c r="U32" s="84">
        <v>2000</v>
      </c>
      <c r="V32" s="84">
        <f>+W32+X32*11.9</f>
        <v>2200</v>
      </c>
      <c r="W32" s="84">
        <v>2200</v>
      </c>
      <c r="X32" s="84"/>
      <c r="Y32" s="84"/>
      <c r="Z32" s="84"/>
      <c r="AA32" s="84"/>
      <c r="AB32" s="85">
        <v>12</v>
      </c>
      <c r="AC32" s="86">
        <v>45200</v>
      </c>
      <c r="AD32" s="46" t="s">
        <v>17</v>
      </c>
    </row>
    <row r="33" spans="1:30" ht="48" customHeight="1" x14ac:dyDescent="0.25">
      <c r="A33" s="82">
        <f>+SUBTOTAL(3,$E$8:E33)</f>
        <v>26</v>
      </c>
      <c r="B33" s="46" t="s">
        <v>40</v>
      </c>
      <c r="C33" s="46" t="s">
        <v>46</v>
      </c>
      <c r="D33" s="46" t="s">
        <v>240</v>
      </c>
      <c r="E33" s="55" t="s">
        <v>152</v>
      </c>
      <c r="F33" s="55" t="s">
        <v>135</v>
      </c>
      <c r="G33" s="46" t="str">
        <f t="shared" si="2"/>
        <v>"Зарина Акмаловна" хусусий корхонаси Гипс ишлаб чиқаришни ташкил этиш</v>
      </c>
      <c r="H33" s="46" t="s">
        <v>13</v>
      </c>
      <c r="I33" s="46" t="s">
        <v>63</v>
      </c>
      <c r="J33" s="46" t="s">
        <v>193</v>
      </c>
      <c r="K33" s="46">
        <v>301562961</v>
      </c>
      <c r="L33" s="46" t="s">
        <v>200</v>
      </c>
      <c r="M33" s="46" t="s">
        <v>223</v>
      </c>
      <c r="N33" s="46" t="s">
        <v>189</v>
      </c>
      <c r="O33" s="46">
        <v>150</v>
      </c>
      <c r="P33" s="46">
        <v>400</v>
      </c>
      <c r="Q33" s="46"/>
      <c r="R33" s="46"/>
      <c r="S33" s="46">
        <v>24</v>
      </c>
      <c r="T33" s="84">
        <f>+U33+W33+X33*11.9+Y33*11.9</f>
        <v>1244</v>
      </c>
      <c r="U33" s="84">
        <v>500</v>
      </c>
      <c r="V33" s="84">
        <f>+W33+X33*11.9</f>
        <v>744</v>
      </c>
      <c r="W33" s="84">
        <v>744</v>
      </c>
      <c r="X33" s="84"/>
      <c r="Y33" s="84"/>
      <c r="Z33" s="84"/>
      <c r="AA33" s="84"/>
      <c r="AB33" s="85">
        <v>7</v>
      </c>
      <c r="AC33" s="86">
        <v>44982</v>
      </c>
      <c r="AD33" s="46" t="s">
        <v>74</v>
      </c>
    </row>
    <row r="34" spans="1:30" ht="48" customHeight="1" x14ac:dyDescent="0.25">
      <c r="A34" s="82">
        <f>+SUBTOTAL(3,$E$8:E34)</f>
        <v>27</v>
      </c>
      <c r="B34" s="46" t="s">
        <v>40</v>
      </c>
      <c r="C34" s="46" t="s">
        <v>46</v>
      </c>
      <c r="D34" s="46" t="s">
        <v>240</v>
      </c>
      <c r="E34" s="55" t="s">
        <v>128</v>
      </c>
      <c r="F34" s="55" t="s">
        <v>89</v>
      </c>
      <c r="G34" s="46" t="str">
        <f t="shared" si="2"/>
        <v>"Каттақўрғон қора метал" МЧЖ Метални қайта ишлашни ташкил этиш</v>
      </c>
      <c r="H34" s="46" t="s">
        <v>13</v>
      </c>
      <c r="I34" s="46" t="s">
        <v>72</v>
      </c>
      <c r="J34" s="46" t="s">
        <v>193</v>
      </c>
      <c r="K34" s="46">
        <v>302882040</v>
      </c>
      <c r="L34" s="46" t="s">
        <v>216</v>
      </c>
      <c r="M34" s="46" t="s">
        <v>250</v>
      </c>
      <c r="N34" s="46" t="s">
        <v>189</v>
      </c>
      <c r="O34" s="46">
        <v>2000</v>
      </c>
      <c r="P34" s="46">
        <v>2200</v>
      </c>
      <c r="Q34" s="46"/>
      <c r="R34" s="46"/>
      <c r="S34" s="46">
        <v>132</v>
      </c>
      <c r="T34" s="84">
        <f>+U34+W34+X34*11.9+Y34*11.9</f>
        <v>30000</v>
      </c>
      <c r="U34" s="84">
        <v>30000</v>
      </c>
      <c r="V34" s="84">
        <f>+W34+X34*11.9</f>
        <v>0</v>
      </c>
      <c r="W34" s="84"/>
      <c r="X34" s="84"/>
      <c r="Y34" s="84"/>
      <c r="Z34" s="84"/>
      <c r="AA34" s="84"/>
      <c r="AB34" s="85">
        <v>20</v>
      </c>
      <c r="AC34" s="86">
        <v>45280</v>
      </c>
      <c r="AD34" s="46" t="s">
        <v>5</v>
      </c>
    </row>
    <row r="35" spans="1:30" ht="48" customHeight="1" x14ac:dyDescent="0.25">
      <c r="A35" s="82">
        <f>+SUBTOTAL(3,$E$8:E35)</f>
        <v>28</v>
      </c>
      <c r="B35" s="46" t="s">
        <v>40</v>
      </c>
      <c r="C35" s="46" t="s">
        <v>46</v>
      </c>
      <c r="D35" s="46" t="s">
        <v>240</v>
      </c>
      <c r="E35" s="55" t="s">
        <v>129</v>
      </c>
      <c r="F35" s="55" t="s">
        <v>130</v>
      </c>
      <c r="G35" s="46" t="str">
        <f t="shared" si="2"/>
        <v>"Классик Самкат" МЧЖ  Тўйхона ва маросимлар ўтказиш маскани ташкил этиш</v>
      </c>
      <c r="H35" s="46" t="s">
        <v>16</v>
      </c>
      <c r="I35" s="46" t="s">
        <v>66</v>
      </c>
      <c r="J35" s="46" t="s">
        <v>193</v>
      </c>
      <c r="K35" s="46">
        <v>300134971</v>
      </c>
      <c r="L35" s="46" t="s">
        <v>218</v>
      </c>
      <c r="M35" s="46" t="s">
        <v>248</v>
      </c>
      <c r="N35" s="46" t="s">
        <v>199</v>
      </c>
      <c r="O35" s="46"/>
      <c r="P35" s="46">
        <v>650</v>
      </c>
      <c r="Q35" s="46"/>
      <c r="R35" s="46"/>
      <c r="S35" s="46">
        <v>39</v>
      </c>
      <c r="T35" s="84">
        <f>+U35+W35+X35*11.9+Y35*11.9</f>
        <v>4000</v>
      </c>
      <c r="U35" s="84">
        <v>2000</v>
      </c>
      <c r="V35" s="84">
        <f>+W35+X35*11.9</f>
        <v>2000</v>
      </c>
      <c r="W35" s="84">
        <v>2000</v>
      </c>
      <c r="X35" s="84"/>
      <c r="Y35" s="84"/>
      <c r="Z35" s="84"/>
      <c r="AA35" s="84"/>
      <c r="AB35" s="85">
        <v>10</v>
      </c>
      <c r="AC35" s="86">
        <v>45231</v>
      </c>
      <c r="AD35" s="46" t="s">
        <v>18</v>
      </c>
    </row>
    <row r="36" spans="1:30" ht="60" customHeight="1" x14ac:dyDescent="0.25">
      <c r="A36" s="82">
        <f>+SUBTOTAL(3,$E$8:E36)</f>
        <v>29</v>
      </c>
      <c r="B36" s="46" t="s">
        <v>40</v>
      </c>
      <c r="C36" s="46" t="s">
        <v>46</v>
      </c>
      <c r="D36" s="46" t="s">
        <v>240</v>
      </c>
      <c r="E36" s="55" t="s">
        <v>131</v>
      </c>
      <c r="F36" s="55" t="s">
        <v>76</v>
      </c>
      <c r="G36" s="46" t="str">
        <f t="shared" si="2"/>
        <v>"Курган голден вингс" МЧЖ Аҳолига транспорт хизмати кўрсатишни ташкил этиш</v>
      </c>
      <c r="H36" s="46" t="s">
        <v>16</v>
      </c>
      <c r="I36" s="46" t="s">
        <v>65</v>
      </c>
      <c r="J36" s="46" t="s">
        <v>193</v>
      </c>
      <c r="K36" s="46">
        <v>307128712</v>
      </c>
      <c r="L36" s="46" t="s">
        <v>206</v>
      </c>
      <c r="M36" s="46" t="s">
        <v>249</v>
      </c>
      <c r="N36" s="46" t="s">
        <v>199</v>
      </c>
      <c r="O36" s="46"/>
      <c r="P36" s="46">
        <v>650</v>
      </c>
      <c r="Q36" s="46"/>
      <c r="R36" s="46"/>
      <c r="S36" s="46">
        <v>39</v>
      </c>
      <c r="T36" s="84">
        <f>+U36+W36+X36*11.9+Y36*11.9</f>
        <v>2000</v>
      </c>
      <c r="U36" s="84">
        <v>1000</v>
      </c>
      <c r="V36" s="84">
        <f>+W36+X36*11.9</f>
        <v>1000</v>
      </c>
      <c r="W36" s="84">
        <v>1000</v>
      </c>
      <c r="X36" s="84"/>
      <c r="Y36" s="84"/>
      <c r="Z36" s="84"/>
      <c r="AA36" s="84"/>
      <c r="AB36" s="85">
        <v>4</v>
      </c>
      <c r="AC36" s="86">
        <v>44977</v>
      </c>
      <c r="AD36" s="46" t="s">
        <v>17</v>
      </c>
    </row>
    <row r="37" spans="1:30" ht="66" customHeight="1" x14ac:dyDescent="0.25">
      <c r="A37" s="82">
        <f>+SUBTOTAL(3,$E$8:E37)</f>
        <v>30</v>
      </c>
      <c r="B37" s="46" t="s">
        <v>40</v>
      </c>
      <c r="C37" s="46" t="s">
        <v>46</v>
      </c>
      <c r="D37" s="46" t="s">
        <v>240</v>
      </c>
      <c r="E37" s="55" t="s">
        <v>132</v>
      </c>
      <c r="F37" s="55" t="s">
        <v>153</v>
      </c>
      <c r="G37" s="46" t="str">
        <f t="shared" si="2"/>
        <v>"Олмалиқ кон металлургия комбинат" АЖ Ингичка конидан волфрам концентратини олишни ташкил этиш</v>
      </c>
      <c r="H37" s="46" t="s">
        <v>13</v>
      </c>
      <c r="I37" s="46" t="s">
        <v>67</v>
      </c>
      <c r="J37" s="46" t="s">
        <v>193</v>
      </c>
      <c r="K37" s="46">
        <v>202328794</v>
      </c>
      <c r="L37" s="46" t="s">
        <v>219</v>
      </c>
      <c r="M37" s="46" t="s">
        <v>223</v>
      </c>
      <c r="N37" s="46" t="s">
        <v>189</v>
      </c>
      <c r="O37" s="46">
        <v>185</v>
      </c>
      <c r="P37" s="46">
        <v>2400</v>
      </c>
      <c r="Q37" s="46"/>
      <c r="R37" s="46"/>
      <c r="S37" s="46">
        <v>144</v>
      </c>
      <c r="T37" s="84">
        <f>+U37+W37+X37*11.9+Y37*11.9</f>
        <v>25630</v>
      </c>
      <c r="U37" s="84">
        <v>25630</v>
      </c>
      <c r="V37" s="84">
        <f>+W37+X37*11.9</f>
        <v>0</v>
      </c>
      <c r="W37" s="84"/>
      <c r="X37" s="84"/>
      <c r="Y37" s="84"/>
      <c r="Z37" s="84"/>
      <c r="AA37" s="84"/>
      <c r="AB37" s="85">
        <v>50</v>
      </c>
      <c r="AC37" s="86">
        <v>45261</v>
      </c>
      <c r="AD37" s="46" t="s">
        <v>5</v>
      </c>
    </row>
    <row r="38" spans="1:30" ht="48" customHeight="1" x14ac:dyDescent="0.25">
      <c r="A38" s="82">
        <f>+SUBTOTAL(3,$E$8:E38)</f>
        <v>31</v>
      </c>
      <c r="B38" s="46" t="s">
        <v>40</v>
      </c>
      <c r="C38" s="46" t="s">
        <v>46</v>
      </c>
      <c r="D38" s="46" t="s">
        <v>240</v>
      </c>
      <c r="E38" s="55" t="s">
        <v>133</v>
      </c>
      <c r="F38" s="55" t="s">
        <v>97</v>
      </c>
      <c r="G38" s="46" t="str">
        <f t="shared" si="2"/>
        <v>"Шох АРК" МЧЖ Металга ишлов беришни ташкил этиш</v>
      </c>
      <c r="H38" s="46" t="s">
        <v>13</v>
      </c>
      <c r="I38" s="46" t="s">
        <v>72</v>
      </c>
      <c r="J38" s="46" t="s">
        <v>193</v>
      </c>
      <c r="K38" s="46">
        <v>305294880</v>
      </c>
      <c r="L38" s="46" t="s">
        <v>195</v>
      </c>
      <c r="M38" s="46" t="s">
        <v>248</v>
      </c>
      <c r="N38" s="46" t="s">
        <v>220</v>
      </c>
      <c r="O38" s="46">
        <v>1000</v>
      </c>
      <c r="P38" s="46">
        <v>3500</v>
      </c>
      <c r="Q38" s="46"/>
      <c r="R38" s="46"/>
      <c r="S38" s="46">
        <v>210</v>
      </c>
      <c r="T38" s="84">
        <f>+U38+W38+X38*11.9+Y38*11.9</f>
        <v>32000</v>
      </c>
      <c r="U38" s="84">
        <v>32000</v>
      </c>
      <c r="V38" s="84">
        <f>+W38+X38*11.9</f>
        <v>0</v>
      </c>
      <c r="W38" s="84"/>
      <c r="X38" s="84"/>
      <c r="Y38" s="84"/>
      <c r="Z38" s="84"/>
      <c r="AA38" s="84"/>
      <c r="AB38" s="85">
        <v>20</v>
      </c>
      <c r="AC38" s="86">
        <v>45231</v>
      </c>
      <c r="AD38" s="46" t="s">
        <v>5</v>
      </c>
    </row>
    <row r="39" spans="1:30" ht="56.25" customHeight="1" x14ac:dyDescent="0.25">
      <c r="A39" s="82">
        <f>+SUBTOTAL(3,$E$8:E39)</f>
        <v>32</v>
      </c>
      <c r="B39" s="46" t="s">
        <v>40</v>
      </c>
      <c r="C39" s="46" t="s">
        <v>46</v>
      </c>
      <c r="D39" s="46" t="s">
        <v>240</v>
      </c>
      <c r="E39" s="55" t="s">
        <v>154</v>
      </c>
      <c r="F39" s="55" t="s">
        <v>134</v>
      </c>
      <c r="G39" s="46" t="str">
        <f t="shared" si="2"/>
        <v>"ALMAZ JEWELLERY HOUSE" МЧЖ Заргарчилик маҳсулотлари тайёрлаш фаолиятини ташкил килиш</v>
      </c>
      <c r="H39" s="46" t="s">
        <v>16</v>
      </c>
      <c r="I39" s="46" t="s">
        <v>34</v>
      </c>
      <c r="J39" s="46" t="s">
        <v>193</v>
      </c>
      <c r="K39" s="46">
        <v>308474837</v>
      </c>
      <c r="L39" s="46" t="s">
        <v>221</v>
      </c>
      <c r="M39" s="46" t="s">
        <v>250</v>
      </c>
      <c r="N39" s="46" t="s">
        <v>199</v>
      </c>
      <c r="O39" s="46"/>
      <c r="P39" s="46">
        <v>400</v>
      </c>
      <c r="Q39" s="46"/>
      <c r="R39" s="46"/>
      <c r="S39" s="46">
        <v>24</v>
      </c>
      <c r="T39" s="84">
        <f>+U39+W39+X39*11.9+Y39*11.9</f>
        <v>1200</v>
      </c>
      <c r="U39" s="84">
        <v>900</v>
      </c>
      <c r="V39" s="84">
        <f>+W39+X39*11.9</f>
        <v>300</v>
      </c>
      <c r="W39" s="84">
        <v>300</v>
      </c>
      <c r="X39" s="84"/>
      <c r="Y39" s="84"/>
      <c r="Z39" s="84"/>
      <c r="AA39" s="84"/>
      <c r="AB39" s="85">
        <v>5</v>
      </c>
      <c r="AC39" s="86">
        <v>44986</v>
      </c>
      <c r="AD39" s="46" t="s">
        <v>18</v>
      </c>
    </row>
    <row r="40" spans="1:30" ht="48" customHeight="1" x14ac:dyDescent="0.25">
      <c r="A40" s="82">
        <f>+SUBTOTAL(3,$E$8:E40)</f>
        <v>33</v>
      </c>
      <c r="B40" s="46" t="s">
        <v>40</v>
      </c>
      <c r="C40" s="46" t="s">
        <v>46</v>
      </c>
      <c r="D40" s="46" t="s">
        <v>240</v>
      </c>
      <c r="E40" s="55" t="s">
        <v>155</v>
      </c>
      <c r="F40" s="55" t="s">
        <v>88</v>
      </c>
      <c r="G40" s="46" t="str">
        <f t="shared" si="2"/>
        <v>"DOCTORS FAMILY PHARM" МЧЖ Стомотология хизматини ташкил этиш</v>
      </c>
      <c r="H40" s="46" t="s">
        <v>16</v>
      </c>
      <c r="I40" s="46" t="s">
        <v>35</v>
      </c>
      <c r="J40" s="46" t="s">
        <v>193</v>
      </c>
      <c r="K40" s="46">
        <v>309011952</v>
      </c>
      <c r="L40" s="46" t="s">
        <v>222</v>
      </c>
      <c r="M40" s="46" t="s">
        <v>250</v>
      </c>
      <c r="N40" s="46" t="s">
        <v>199</v>
      </c>
      <c r="O40" s="46"/>
      <c r="P40" s="46">
        <v>500</v>
      </c>
      <c r="Q40" s="46"/>
      <c r="R40" s="46"/>
      <c r="S40" s="46">
        <v>30</v>
      </c>
      <c r="T40" s="84">
        <f>+U40+W40+X40*11.9+Y40*11.9</f>
        <v>1450</v>
      </c>
      <c r="U40" s="84">
        <v>1300</v>
      </c>
      <c r="V40" s="84">
        <f>+W40+X40*11.9</f>
        <v>150</v>
      </c>
      <c r="W40" s="84">
        <v>150</v>
      </c>
      <c r="X40" s="84"/>
      <c r="Y40" s="84"/>
      <c r="Z40" s="84"/>
      <c r="AA40" s="84"/>
      <c r="AB40" s="85">
        <v>5</v>
      </c>
      <c r="AC40" s="86">
        <v>45005</v>
      </c>
      <c r="AD40" s="46" t="s">
        <v>18</v>
      </c>
    </row>
    <row r="41" spans="1:30" ht="48" customHeight="1" x14ac:dyDescent="0.25">
      <c r="A41" s="82">
        <f>+SUBTOTAL(3,$E$8:E41)</f>
        <v>34</v>
      </c>
      <c r="B41" s="46" t="s">
        <v>40</v>
      </c>
      <c r="C41" s="46" t="s">
        <v>46</v>
      </c>
      <c r="D41" s="46" t="s">
        <v>240</v>
      </c>
      <c r="E41" s="55" t="s">
        <v>156</v>
      </c>
      <c r="F41" s="55" t="s">
        <v>140</v>
      </c>
      <c r="G41" s="46" t="str">
        <f t="shared" si="2"/>
        <v>"ILYOS OXALI GIPS SERVIS" xususiy korxonasi  Қуруқ қурилиш қоришмаси (гипс) ишлаб чиқариш фаолиятини кенгайтириш</v>
      </c>
      <c r="H41" s="46" t="s">
        <v>13</v>
      </c>
      <c r="I41" s="46" t="s">
        <v>63</v>
      </c>
      <c r="J41" s="46" t="s">
        <v>192</v>
      </c>
      <c r="K41" s="46">
        <v>301289952</v>
      </c>
      <c r="L41" s="46" t="s">
        <v>200</v>
      </c>
      <c r="M41" s="46" t="s">
        <v>223</v>
      </c>
      <c r="N41" s="46" t="s">
        <v>189</v>
      </c>
      <c r="O41" s="46">
        <v>150</v>
      </c>
      <c r="P41" s="46">
        <v>400</v>
      </c>
      <c r="Q41" s="46"/>
      <c r="R41" s="46"/>
      <c r="S41" s="46">
        <v>24</v>
      </c>
      <c r="T41" s="84">
        <f>+U41+W41+X41*11.9+Y41*11.9</f>
        <v>1500</v>
      </c>
      <c r="U41" s="84">
        <v>1300</v>
      </c>
      <c r="V41" s="84">
        <f>+W41+X41*11.9</f>
        <v>200</v>
      </c>
      <c r="W41" s="84">
        <v>200</v>
      </c>
      <c r="X41" s="84"/>
      <c r="Y41" s="84"/>
      <c r="Z41" s="84"/>
      <c r="AA41" s="84"/>
      <c r="AB41" s="85">
        <v>5</v>
      </c>
      <c r="AC41" s="86">
        <v>45005</v>
      </c>
      <c r="AD41" s="46" t="s">
        <v>18</v>
      </c>
    </row>
    <row r="42" spans="1:30" ht="48" customHeight="1" x14ac:dyDescent="0.25">
      <c r="A42" s="82">
        <f>+SUBTOTAL(3,$E$8:E42)</f>
        <v>35</v>
      </c>
      <c r="B42" s="46" t="s">
        <v>40</v>
      </c>
      <c r="C42" s="46" t="s">
        <v>46</v>
      </c>
      <c r="D42" s="46" t="s">
        <v>240</v>
      </c>
      <c r="E42" s="55" t="s">
        <v>157</v>
      </c>
      <c r="F42" s="55" t="s">
        <v>136</v>
      </c>
      <c r="G42" s="46" t="str">
        <f t="shared" si="2"/>
        <v>"MAROKAND TRANS 777" МЧЖ Ахолига хизмат курсатишни ташкил этиш</v>
      </c>
      <c r="H42" s="46" t="s">
        <v>16</v>
      </c>
      <c r="I42" s="46" t="s">
        <v>34</v>
      </c>
      <c r="J42" s="46" t="s">
        <v>193</v>
      </c>
      <c r="K42" s="46">
        <v>309667302</v>
      </c>
      <c r="L42" s="46" t="s">
        <v>206</v>
      </c>
      <c r="M42" s="46" t="s">
        <v>249</v>
      </c>
      <c r="N42" s="46" t="s">
        <v>199</v>
      </c>
      <c r="O42" s="46"/>
      <c r="P42" s="46">
        <v>3500</v>
      </c>
      <c r="Q42" s="46"/>
      <c r="R42" s="46"/>
      <c r="S42" s="46">
        <v>210</v>
      </c>
      <c r="T42" s="84">
        <f>+U42+W42+X42*11.9+Y42*11.9</f>
        <v>128892.3</v>
      </c>
      <c r="U42" s="84">
        <v>62050</v>
      </c>
      <c r="V42" s="84">
        <f>+W42+X42*11.9</f>
        <v>66842.3</v>
      </c>
      <c r="W42" s="84"/>
      <c r="X42" s="84">
        <v>5617</v>
      </c>
      <c r="Y42" s="84"/>
      <c r="Z42" s="84" t="s">
        <v>228</v>
      </c>
      <c r="AA42" s="84" t="s">
        <v>228</v>
      </c>
      <c r="AB42" s="85">
        <v>100</v>
      </c>
      <c r="AC42" s="86">
        <v>45170</v>
      </c>
      <c r="AD42" s="46" t="s">
        <v>4</v>
      </c>
    </row>
    <row r="43" spans="1:30" ht="48" customHeight="1" x14ac:dyDescent="0.25">
      <c r="A43" s="82">
        <f>+SUBTOTAL(3,$E$8:E43)</f>
        <v>36</v>
      </c>
      <c r="B43" s="46" t="s">
        <v>40</v>
      </c>
      <c r="C43" s="46" t="s">
        <v>46</v>
      </c>
      <c r="D43" s="46" t="s">
        <v>240</v>
      </c>
      <c r="E43" s="55" t="s">
        <v>158</v>
      </c>
      <c r="F43" s="55" t="s">
        <v>159</v>
      </c>
      <c r="G43" s="46" t="str">
        <f t="shared" si="2"/>
        <v>ЯТТ "Бабаев Нурхон Ширмаматович" Темир бетон ва бетон маҳсулотлари ишлаб чиқаришни ташкил этиш</v>
      </c>
      <c r="H43" s="46" t="s">
        <v>13</v>
      </c>
      <c r="I43" s="46" t="s">
        <v>63</v>
      </c>
      <c r="J43" s="46" t="s">
        <v>193</v>
      </c>
      <c r="K43" s="46">
        <v>585984088</v>
      </c>
      <c r="L43" s="46" t="s">
        <v>206</v>
      </c>
      <c r="M43" s="46" t="s">
        <v>249</v>
      </c>
      <c r="N43" s="46" t="s">
        <v>194</v>
      </c>
      <c r="O43" s="46">
        <v>10000</v>
      </c>
      <c r="P43" s="46">
        <v>950</v>
      </c>
      <c r="Q43" s="46"/>
      <c r="R43" s="46"/>
      <c r="S43" s="46">
        <v>57</v>
      </c>
      <c r="T43" s="84">
        <f>+U43+W43+X43*11.9+Y43*11.9</f>
        <v>6000</v>
      </c>
      <c r="U43" s="84">
        <v>6000</v>
      </c>
      <c r="V43" s="84">
        <f>+W43+X43*11.9</f>
        <v>0</v>
      </c>
      <c r="W43" s="84"/>
      <c r="X43" s="84"/>
      <c r="Y43" s="84"/>
      <c r="Z43" s="84"/>
      <c r="AA43" s="84"/>
      <c r="AB43" s="85">
        <v>10</v>
      </c>
      <c r="AC43" s="86">
        <v>45139</v>
      </c>
      <c r="AD43" s="46" t="s">
        <v>5</v>
      </c>
    </row>
    <row r="44" spans="1:30" ht="48" customHeight="1" x14ac:dyDescent="0.25">
      <c r="A44" s="82">
        <f>+SUBTOTAL(3,$E$8:E44)</f>
        <v>37</v>
      </c>
      <c r="B44" s="46" t="s">
        <v>40</v>
      </c>
      <c r="C44" s="46" t="s">
        <v>46</v>
      </c>
      <c r="D44" s="46" t="s">
        <v>240</v>
      </c>
      <c r="E44" s="55" t="s">
        <v>160</v>
      </c>
      <c r="F44" s="55" t="s">
        <v>161</v>
      </c>
      <c r="G44" s="46" t="str">
        <f t="shared" si="2"/>
        <v>ЯТТ "Нурмуродов Содиқ " Турли хилдаги метал буюмлар ишлаб чиқариш(мих, самариз)ни ташкил этиш</v>
      </c>
      <c r="H44" s="46" t="s">
        <v>13</v>
      </c>
      <c r="I44" s="46" t="s">
        <v>72</v>
      </c>
      <c r="J44" s="46" t="s">
        <v>193</v>
      </c>
      <c r="K44" s="46">
        <v>443092724</v>
      </c>
      <c r="L44" s="46" t="s">
        <v>195</v>
      </c>
      <c r="M44" s="46" t="s">
        <v>248</v>
      </c>
      <c r="N44" s="46" t="s">
        <v>189</v>
      </c>
      <c r="O44" s="46">
        <v>15</v>
      </c>
      <c r="P44" s="46">
        <v>500</v>
      </c>
      <c r="Q44" s="46"/>
      <c r="R44" s="46"/>
      <c r="S44" s="46">
        <v>30</v>
      </c>
      <c r="T44" s="84">
        <f>+U44+W44+X44*11.9+Y44*11.9</f>
        <v>4000</v>
      </c>
      <c r="U44" s="84">
        <v>4000</v>
      </c>
      <c r="V44" s="84">
        <f>+W44+X44*11.9</f>
        <v>0</v>
      </c>
      <c r="W44" s="84"/>
      <c r="X44" s="84"/>
      <c r="Y44" s="84"/>
      <c r="Z44" s="84"/>
      <c r="AA44" s="84"/>
      <c r="AB44" s="85">
        <v>6</v>
      </c>
      <c r="AC44" s="86">
        <v>45270</v>
      </c>
      <c r="AD44" s="46" t="s">
        <v>5</v>
      </c>
    </row>
    <row r="45" spans="1:30" ht="48" customHeight="1" x14ac:dyDescent="0.25">
      <c r="A45" s="82">
        <f>+SUBTOTAL(3,$E$8:E45)</f>
        <v>38</v>
      </c>
      <c r="B45" s="46" t="s">
        <v>40</v>
      </c>
      <c r="C45" s="46" t="s">
        <v>46</v>
      </c>
      <c r="D45" s="46" t="s">
        <v>240</v>
      </c>
      <c r="E45" s="55" t="s">
        <v>162</v>
      </c>
      <c r="F45" s="55" t="s">
        <v>163</v>
      </c>
      <c r="G45" s="46" t="str">
        <f t="shared" si="2"/>
        <v>ЯТТ "Оқилов Аббос" Ўсимлик мойи ишлаб чиқаришни ташкил этиш</v>
      </c>
      <c r="H45" s="46" t="s">
        <v>13</v>
      </c>
      <c r="I45" s="46" t="s">
        <v>62</v>
      </c>
      <c r="J45" s="46" t="s">
        <v>193</v>
      </c>
      <c r="K45" s="46">
        <v>585984009</v>
      </c>
      <c r="L45" s="46" t="s">
        <v>195</v>
      </c>
      <c r="M45" s="46" t="s">
        <v>248</v>
      </c>
      <c r="N45" s="46" t="s">
        <v>189</v>
      </c>
      <c r="O45" s="46">
        <v>500</v>
      </c>
      <c r="P45" s="46">
        <v>1250</v>
      </c>
      <c r="Q45" s="46"/>
      <c r="R45" s="46"/>
      <c r="S45" s="46">
        <v>75</v>
      </c>
      <c r="T45" s="84">
        <f>+U45+W45+X45*11.9+Y45*11.9</f>
        <v>4400</v>
      </c>
      <c r="U45" s="84">
        <v>4400</v>
      </c>
      <c r="V45" s="84">
        <f>+W45+X45*11.9</f>
        <v>0</v>
      </c>
      <c r="W45" s="84"/>
      <c r="X45" s="84"/>
      <c r="Y45" s="84"/>
      <c r="Z45" s="84"/>
      <c r="AA45" s="84"/>
      <c r="AB45" s="85">
        <v>10</v>
      </c>
      <c r="AC45" s="86">
        <v>45097</v>
      </c>
      <c r="AD45" s="46" t="s">
        <v>5</v>
      </c>
    </row>
    <row r="46" spans="1:30" ht="48" customHeight="1" x14ac:dyDescent="0.25">
      <c r="A46" s="82">
        <f>+SUBTOTAL(3,$E$8:E46)</f>
        <v>39</v>
      </c>
      <c r="B46" s="46" t="s">
        <v>40</v>
      </c>
      <c r="C46" s="46" t="s">
        <v>46</v>
      </c>
      <c r="D46" s="46" t="s">
        <v>240</v>
      </c>
      <c r="E46" s="55" t="s">
        <v>164</v>
      </c>
      <c r="F46" s="55" t="s">
        <v>96</v>
      </c>
      <c r="G46" s="46" t="str">
        <f t="shared" si="2"/>
        <v>ЯТТ "Таирова Адолат"  Тўй ва маросимлар ўтказиш маскани ташкил этиш</v>
      </c>
      <c r="H46" s="46" t="s">
        <v>16</v>
      </c>
      <c r="I46" s="46" t="s">
        <v>66</v>
      </c>
      <c r="J46" s="46" t="s">
        <v>193</v>
      </c>
      <c r="K46" s="46">
        <v>510015240</v>
      </c>
      <c r="L46" s="46" t="s">
        <v>215</v>
      </c>
      <c r="M46" s="46" t="s">
        <v>250</v>
      </c>
      <c r="N46" s="46" t="s">
        <v>199</v>
      </c>
      <c r="O46" s="46"/>
      <c r="P46" s="46">
        <v>700</v>
      </c>
      <c r="Q46" s="46"/>
      <c r="R46" s="46"/>
      <c r="S46" s="46">
        <v>42</v>
      </c>
      <c r="T46" s="84">
        <f>+U46+W46+X46*11.9+Y46*11.9</f>
        <v>3500</v>
      </c>
      <c r="U46" s="84">
        <v>3500</v>
      </c>
      <c r="V46" s="84">
        <f>+W46+X46*11.9</f>
        <v>0</v>
      </c>
      <c r="W46" s="84"/>
      <c r="X46" s="84"/>
      <c r="Y46" s="84"/>
      <c r="Z46" s="84"/>
      <c r="AA46" s="84"/>
      <c r="AB46" s="85">
        <v>10</v>
      </c>
      <c r="AC46" s="86">
        <v>45102</v>
      </c>
      <c r="AD46" s="46" t="s">
        <v>5</v>
      </c>
    </row>
    <row r="47" spans="1:30" ht="48" customHeight="1" x14ac:dyDescent="0.25">
      <c r="A47" s="82">
        <f>+SUBTOTAL(3,$E$8:E47)</f>
        <v>40</v>
      </c>
      <c r="B47" s="46" t="s">
        <v>40</v>
      </c>
      <c r="C47" s="46" t="s">
        <v>46</v>
      </c>
      <c r="D47" s="46" t="s">
        <v>240</v>
      </c>
      <c r="E47" s="55" t="s">
        <v>165</v>
      </c>
      <c r="F47" s="55" t="s">
        <v>21</v>
      </c>
      <c r="G47" s="46" t="str">
        <f t="shared" si="2"/>
        <v>ЯТТ "Уктам Рустамович Алимов" Ун ишлаб чиқаришни ташкил этиш</v>
      </c>
      <c r="H47" s="46" t="s">
        <v>13</v>
      </c>
      <c r="I47" s="46" t="s">
        <v>62</v>
      </c>
      <c r="J47" s="46" t="s">
        <v>193</v>
      </c>
      <c r="K47" s="46">
        <v>549139670</v>
      </c>
      <c r="L47" s="46" t="s">
        <v>195</v>
      </c>
      <c r="M47" s="46" t="s">
        <v>248</v>
      </c>
      <c r="N47" s="46" t="s">
        <v>189</v>
      </c>
      <c r="O47" s="46">
        <v>5000</v>
      </c>
      <c r="P47" s="46">
        <v>1200</v>
      </c>
      <c r="Q47" s="46"/>
      <c r="R47" s="46"/>
      <c r="S47" s="46">
        <v>72</v>
      </c>
      <c r="T47" s="84">
        <f>+U47+W47+X47*11.9+Y47*11.9</f>
        <v>6500</v>
      </c>
      <c r="U47" s="84">
        <v>6500</v>
      </c>
      <c r="V47" s="84">
        <f>+W47+X47*11.9</f>
        <v>0</v>
      </c>
      <c r="W47" s="84"/>
      <c r="X47" s="84"/>
      <c r="Y47" s="84"/>
      <c r="Z47" s="84"/>
      <c r="AA47" s="84"/>
      <c r="AB47" s="85">
        <v>15</v>
      </c>
      <c r="AC47" s="86">
        <v>45047</v>
      </c>
      <c r="AD47" s="46" t="s">
        <v>5</v>
      </c>
    </row>
    <row r="48" spans="1:30" ht="48" customHeight="1" x14ac:dyDescent="0.25">
      <c r="A48" s="82">
        <f>+SUBTOTAL(3,$E$8:E48)</f>
        <v>41</v>
      </c>
      <c r="B48" s="46" t="s">
        <v>40</v>
      </c>
      <c r="C48" s="46" t="s">
        <v>46</v>
      </c>
      <c r="D48" s="46" t="s">
        <v>240</v>
      </c>
      <c r="E48" s="55" t="s">
        <v>166</v>
      </c>
      <c r="F48" s="55" t="s">
        <v>167</v>
      </c>
      <c r="G48" s="46" t="str">
        <f t="shared" si="2"/>
        <v>ЯТТ "Шаропов Жасурбек Фахриддин ўғли" Ун заводлар учун эҳтиёт қисмлар ишлаб чиқаришни ташкил этиш</v>
      </c>
      <c r="H48" s="46" t="s">
        <v>13</v>
      </c>
      <c r="I48" s="46" t="s">
        <v>69</v>
      </c>
      <c r="J48" s="46" t="s">
        <v>193</v>
      </c>
      <c r="K48" s="46">
        <v>579146553</v>
      </c>
      <c r="L48" s="46" t="s">
        <v>195</v>
      </c>
      <c r="M48" s="46" t="s">
        <v>248</v>
      </c>
      <c r="N48" s="46" t="s">
        <v>194</v>
      </c>
      <c r="O48" s="46">
        <v>1000</v>
      </c>
      <c r="P48" s="46">
        <v>2100</v>
      </c>
      <c r="Q48" s="46"/>
      <c r="R48" s="46"/>
      <c r="S48" s="46">
        <v>126</v>
      </c>
      <c r="T48" s="84">
        <f>+U48+W48+X48*11.9+Y48*11.9</f>
        <v>4000</v>
      </c>
      <c r="U48" s="84">
        <v>4000</v>
      </c>
      <c r="V48" s="84">
        <f>+W48+X48*11.9</f>
        <v>0</v>
      </c>
      <c r="W48" s="84"/>
      <c r="X48" s="84"/>
      <c r="Y48" s="84"/>
      <c r="Z48" s="84"/>
      <c r="AA48" s="84"/>
      <c r="AB48" s="85">
        <v>22</v>
      </c>
      <c r="AC48" s="86">
        <v>45017</v>
      </c>
      <c r="AD48" s="46" t="s">
        <v>5</v>
      </c>
    </row>
    <row r="49" spans="1:30" ht="48" customHeight="1" x14ac:dyDescent="0.25">
      <c r="A49" s="82">
        <f>+SUBTOTAL(3,$E$8:E49)</f>
        <v>42</v>
      </c>
      <c r="B49" s="46" t="s">
        <v>40</v>
      </c>
      <c r="C49" s="46" t="s">
        <v>46</v>
      </c>
      <c r="D49" s="46" t="s">
        <v>240</v>
      </c>
      <c r="E49" s="55" t="s">
        <v>138</v>
      </c>
      <c r="F49" s="55" t="s">
        <v>139</v>
      </c>
      <c r="G49" s="83" t="str">
        <f t="shared" ref="G49:G50" si="3">+CONCATENATE(E49," ",F49)</f>
        <v xml:space="preserve"> "BOBUR FURNITURE MAKER" МЧЖ Мебел маҳсулотлари ишлаб чиқариш фаолиятини йўлга қўйишни ташкил этиш</v>
      </c>
      <c r="H49" s="46" t="s">
        <v>13</v>
      </c>
      <c r="I49" s="46" t="s">
        <v>83</v>
      </c>
      <c r="J49" s="46" t="s">
        <v>193</v>
      </c>
      <c r="K49" s="46">
        <v>309222413</v>
      </c>
      <c r="L49" s="46" t="s">
        <v>197</v>
      </c>
      <c r="M49" s="46" t="s">
        <v>250</v>
      </c>
      <c r="N49" s="46" t="s">
        <v>194</v>
      </c>
      <c r="O49" s="46">
        <v>250</v>
      </c>
      <c r="P49" s="46">
        <v>120</v>
      </c>
      <c r="Q49" s="46"/>
      <c r="R49" s="46"/>
      <c r="S49" s="46">
        <v>7.1999999999999993</v>
      </c>
      <c r="T49" s="84">
        <f>+U49+W49+X49*11.9+Y49*11.9</f>
        <v>400</v>
      </c>
      <c r="U49" s="84">
        <v>150</v>
      </c>
      <c r="V49" s="84">
        <f>+W49+X49*11.9</f>
        <v>250</v>
      </c>
      <c r="W49" s="84">
        <v>250</v>
      </c>
      <c r="X49" s="84"/>
      <c r="Y49" s="84"/>
      <c r="Z49" s="84"/>
      <c r="AA49" s="84"/>
      <c r="AB49" s="85">
        <v>3</v>
      </c>
      <c r="AC49" s="86">
        <v>45076</v>
      </c>
      <c r="AD49" s="46" t="s">
        <v>18</v>
      </c>
    </row>
    <row r="50" spans="1:30" ht="48" customHeight="1" x14ac:dyDescent="0.25">
      <c r="A50" s="82">
        <f>+SUBTOTAL(3,$E$8:E50)</f>
        <v>43</v>
      </c>
      <c r="B50" s="46" t="s">
        <v>40</v>
      </c>
      <c r="C50" s="46" t="s">
        <v>46</v>
      </c>
      <c r="D50" s="46" t="s">
        <v>240</v>
      </c>
      <c r="E50" s="55" t="s">
        <v>109</v>
      </c>
      <c r="F50" s="55" t="s">
        <v>77</v>
      </c>
      <c r="G50" s="83" t="str">
        <f t="shared" si="3"/>
        <v>"JAVOHIR MEBEL UCH DO‘ST" МЧЖ Мебел маҳсулотлари ишлаб чиқаришни ташкил этиш</v>
      </c>
      <c r="H50" s="46" t="s">
        <v>13</v>
      </c>
      <c r="I50" s="46" t="s">
        <v>83</v>
      </c>
      <c r="J50" s="46" t="s">
        <v>193</v>
      </c>
      <c r="K50" s="46">
        <v>309970820</v>
      </c>
      <c r="L50" s="46" t="s">
        <v>208</v>
      </c>
      <c r="M50" s="46" t="s">
        <v>249</v>
      </c>
      <c r="N50" s="46" t="s">
        <v>194</v>
      </c>
      <c r="O50" s="46">
        <v>250</v>
      </c>
      <c r="P50" s="46">
        <v>120</v>
      </c>
      <c r="Q50" s="46"/>
      <c r="R50" s="46"/>
      <c r="S50" s="46">
        <v>7.1999999999999993</v>
      </c>
      <c r="T50" s="84">
        <f>+U50+W50+X50*11.9+Y50*11.9</f>
        <v>400</v>
      </c>
      <c r="U50" s="84">
        <v>150</v>
      </c>
      <c r="V50" s="84">
        <f>+W50+X50*11.9</f>
        <v>250</v>
      </c>
      <c r="W50" s="84">
        <v>250</v>
      </c>
      <c r="X50" s="84"/>
      <c r="Y50" s="84"/>
      <c r="Z50" s="84"/>
      <c r="AA50" s="84"/>
      <c r="AB50" s="85">
        <v>3</v>
      </c>
      <c r="AC50" s="86">
        <v>45076</v>
      </c>
      <c r="AD50" s="46" t="s">
        <v>18</v>
      </c>
    </row>
    <row r="51" spans="1:30" ht="90.75" customHeight="1" x14ac:dyDescent="0.25">
      <c r="A51" s="82">
        <f>+SUBTOTAL(3,$E$8:E51)</f>
        <v>44</v>
      </c>
      <c r="B51" s="46" t="s">
        <v>40</v>
      </c>
      <c r="C51" s="46" t="s">
        <v>46</v>
      </c>
      <c r="D51" s="46" t="s">
        <v>240</v>
      </c>
      <c r="E51" s="55" t="s">
        <v>261</v>
      </c>
      <c r="F51" s="55" t="s">
        <v>262</v>
      </c>
      <c r="G51" s="83" t="str">
        <f t="shared" ref="G51:G54" si="4">+CONCATENATE(E51," ",F51)</f>
        <v>"Bonu mebel 777" МЧЖ  Мебел маҳсулотлари ишлаб чиқариш</v>
      </c>
      <c r="H51" s="46" t="s">
        <v>13</v>
      </c>
      <c r="I51" s="46" t="s">
        <v>83</v>
      </c>
      <c r="J51" s="46" t="s">
        <v>193</v>
      </c>
      <c r="K51" s="46">
        <v>308236024</v>
      </c>
      <c r="L51" s="46" t="s">
        <v>224</v>
      </c>
      <c r="M51" s="46" t="s">
        <v>249</v>
      </c>
      <c r="N51" s="46" t="s">
        <v>194</v>
      </c>
      <c r="O51" s="46">
        <v>700</v>
      </c>
      <c r="P51" s="46"/>
      <c r="Q51" s="46"/>
      <c r="R51" s="46"/>
      <c r="S51" s="46"/>
      <c r="T51" s="84">
        <f>+U51+W51+X51*11.9+Y51*11.9</f>
        <v>800</v>
      </c>
      <c r="U51" s="84">
        <v>200</v>
      </c>
      <c r="V51" s="84">
        <f>+W51+X51*11.9</f>
        <v>600</v>
      </c>
      <c r="W51" s="84">
        <v>600</v>
      </c>
      <c r="X51" s="84">
        <v>0</v>
      </c>
      <c r="Y51" s="84">
        <v>0</v>
      </c>
      <c r="Z51" s="84"/>
      <c r="AA51" s="84"/>
      <c r="AB51" s="85">
        <v>6</v>
      </c>
      <c r="AC51" s="86">
        <v>45170</v>
      </c>
      <c r="AD51" s="46" t="s">
        <v>17</v>
      </c>
    </row>
    <row r="52" spans="1:30" ht="90.75" customHeight="1" x14ac:dyDescent="0.25">
      <c r="A52" s="82">
        <f>+SUBTOTAL(3,$E$8:E52)</f>
        <v>45</v>
      </c>
      <c r="B52" s="46" t="s">
        <v>40</v>
      </c>
      <c r="C52" s="46" t="s">
        <v>46</v>
      </c>
      <c r="D52" s="46" t="s">
        <v>240</v>
      </c>
      <c r="E52" s="55" t="s">
        <v>263</v>
      </c>
      <c r="F52" s="55" t="s">
        <v>262</v>
      </c>
      <c r="G52" s="83" t="str">
        <f t="shared" si="4"/>
        <v>"Mashrabjon Muxlisa" МЧЖ Мебел маҳсулотлари ишлаб чиқариш</v>
      </c>
      <c r="H52" s="46" t="s">
        <v>13</v>
      </c>
      <c r="I52" s="46" t="s">
        <v>83</v>
      </c>
      <c r="J52" s="46" t="s">
        <v>193</v>
      </c>
      <c r="K52" s="46">
        <v>302331472</v>
      </c>
      <c r="L52" s="46" t="s">
        <v>217</v>
      </c>
      <c r="M52" s="46" t="s">
        <v>248</v>
      </c>
      <c r="N52" s="46" t="s">
        <v>194</v>
      </c>
      <c r="O52" s="46">
        <v>500</v>
      </c>
      <c r="P52" s="46"/>
      <c r="Q52" s="46"/>
      <c r="R52" s="46"/>
      <c r="S52" s="46"/>
      <c r="T52" s="84">
        <f>+U52+W52+X52*11.9+Y52*11.9</f>
        <v>800</v>
      </c>
      <c r="U52" s="84">
        <v>300</v>
      </c>
      <c r="V52" s="84">
        <f>+W52+X52*11.9</f>
        <v>500</v>
      </c>
      <c r="W52" s="84">
        <v>500</v>
      </c>
      <c r="X52" s="84">
        <v>0</v>
      </c>
      <c r="Y52" s="84">
        <v>0</v>
      </c>
      <c r="Z52" s="84"/>
      <c r="AA52" s="84"/>
      <c r="AB52" s="85">
        <v>4</v>
      </c>
      <c r="AC52" s="86">
        <v>45200</v>
      </c>
      <c r="AD52" s="46" t="s">
        <v>74</v>
      </c>
    </row>
    <row r="53" spans="1:30" ht="90.75" customHeight="1" x14ac:dyDescent="0.25">
      <c r="A53" s="82">
        <f>+SUBTOTAL(3,$E$8:E53)</f>
        <v>46</v>
      </c>
      <c r="B53" s="46" t="s">
        <v>40</v>
      </c>
      <c r="C53" s="46" t="s">
        <v>46</v>
      </c>
      <c r="D53" s="46" t="s">
        <v>240</v>
      </c>
      <c r="E53" s="55" t="s">
        <v>264</v>
      </c>
      <c r="F53" s="55" t="s">
        <v>262</v>
      </c>
      <c r="G53" s="83" t="str">
        <f t="shared" ref="G53" si="5">+CONCATENATE(E53," ",F53)</f>
        <v>"Sayyod mega mebel invest" МЧЖ Мебел маҳсулотлари ишлаб чиқариш</v>
      </c>
      <c r="H53" s="46" t="s">
        <v>13</v>
      </c>
      <c r="I53" s="46" t="s">
        <v>83</v>
      </c>
      <c r="J53" s="46" t="s">
        <v>193</v>
      </c>
      <c r="K53" s="46">
        <v>309431034</v>
      </c>
      <c r="L53" s="46" t="s">
        <v>195</v>
      </c>
      <c r="M53" s="46" t="s">
        <v>248</v>
      </c>
      <c r="N53" s="46" t="s">
        <v>194</v>
      </c>
      <c r="O53" s="46">
        <v>600</v>
      </c>
      <c r="P53" s="46"/>
      <c r="Q53" s="46"/>
      <c r="R53" s="46"/>
      <c r="S53" s="46"/>
      <c r="T53" s="84">
        <f>+U53+W53+X53*11.9+Y53*11.9</f>
        <v>370</v>
      </c>
      <c r="U53" s="84">
        <v>300</v>
      </c>
      <c r="V53" s="84">
        <f>+W53+X53*11.9</f>
        <v>70</v>
      </c>
      <c r="W53" s="84">
        <v>70</v>
      </c>
      <c r="X53" s="84">
        <v>0</v>
      </c>
      <c r="Y53" s="84">
        <v>0</v>
      </c>
      <c r="Z53" s="84"/>
      <c r="AA53" s="84"/>
      <c r="AB53" s="85">
        <v>5</v>
      </c>
      <c r="AC53" s="86">
        <v>45170</v>
      </c>
      <c r="AD53" s="46" t="s">
        <v>18</v>
      </c>
    </row>
    <row r="54" spans="1:30" ht="90.75" customHeight="1" x14ac:dyDescent="0.25">
      <c r="A54" s="82">
        <f>+SUBTOTAL(3,$E$8:E54)</f>
        <v>47</v>
      </c>
      <c r="B54" s="46" t="s">
        <v>40</v>
      </c>
      <c r="C54" s="46" t="s">
        <v>46</v>
      </c>
      <c r="D54" s="46" t="s">
        <v>240</v>
      </c>
      <c r="E54" s="55" t="s">
        <v>272</v>
      </c>
      <c r="F54" s="55" t="s">
        <v>273</v>
      </c>
      <c r="G54" s="83" t="str">
        <f t="shared" si="4"/>
        <v>"MED SHIFO KURGAN" МЧЖ Тиббий диагностика маркази ташкил этиш</v>
      </c>
      <c r="H54" s="46" t="s">
        <v>16</v>
      </c>
      <c r="I54" s="46" t="s">
        <v>35</v>
      </c>
      <c r="J54" s="46" t="s">
        <v>193</v>
      </c>
      <c r="K54" s="46">
        <v>309789847</v>
      </c>
      <c r="L54" s="46" t="s">
        <v>274</v>
      </c>
      <c r="M54" s="46" t="s">
        <v>249</v>
      </c>
      <c r="N54" s="46" t="s">
        <v>275</v>
      </c>
      <c r="O54" s="46">
        <v>1500</v>
      </c>
      <c r="P54" s="46">
        <v>500</v>
      </c>
      <c r="Q54" s="46"/>
      <c r="R54" s="46"/>
      <c r="S54" s="46"/>
      <c r="T54" s="84">
        <f>+U54+W54+X54*11.9+Y54*11.9</f>
        <v>2200</v>
      </c>
      <c r="U54" s="84">
        <v>2200</v>
      </c>
      <c r="V54" s="84">
        <f>+W54+X54*11.9</f>
        <v>0</v>
      </c>
      <c r="W54" s="84"/>
      <c r="X54" s="84">
        <v>0</v>
      </c>
      <c r="Y54" s="84">
        <v>0</v>
      </c>
      <c r="Z54" s="84"/>
      <c r="AA54" s="84"/>
      <c r="AB54" s="85">
        <v>9</v>
      </c>
      <c r="AC54" s="86">
        <v>45026</v>
      </c>
      <c r="AD54" s="46" t="s">
        <v>32</v>
      </c>
    </row>
    <row r="56" spans="1:30" ht="15" customHeight="1" x14ac:dyDescent="0.3">
      <c r="G56" s="133"/>
    </row>
    <row r="59" spans="1:30" ht="21" x14ac:dyDescent="0.35">
      <c r="I59" s="131"/>
      <c r="Q59" s="130"/>
      <c r="R59" s="130"/>
      <c r="T59" s="129"/>
    </row>
    <row r="60" spans="1:30" ht="18.75" x14ac:dyDescent="0.25">
      <c r="W60" s="88"/>
    </row>
    <row r="62" spans="1:30" ht="18.75" x14ac:dyDescent="0.3">
      <c r="G62" s="132"/>
      <c r="Q62" s="87"/>
    </row>
  </sheetData>
  <autoFilter ref="A7:AD54" xr:uid="{8605AD8E-3871-498E-B0FE-C8EECA8D155C}"/>
  <mergeCells count="33">
    <mergeCell ref="D3:D6"/>
    <mergeCell ref="AD3:AD6"/>
    <mergeCell ref="T3:T5"/>
    <mergeCell ref="U4:U5"/>
    <mergeCell ref="K3:K6"/>
    <mergeCell ref="L3:L6"/>
    <mergeCell ref="M3:M6"/>
    <mergeCell ref="Q3:S3"/>
    <mergeCell ref="R4:R6"/>
    <mergeCell ref="S4:S6"/>
    <mergeCell ref="Q4:Q6"/>
    <mergeCell ref="A3:A6"/>
    <mergeCell ref="B3:B6"/>
    <mergeCell ref="Z3:AA4"/>
    <mergeCell ref="Z5:Z6"/>
    <mergeCell ref="AA5:AA6"/>
    <mergeCell ref="C3:C6"/>
    <mergeCell ref="E3:E6"/>
    <mergeCell ref="F3:F6"/>
    <mergeCell ref="G3:G6"/>
    <mergeCell ref="H3:H6"/>
    <mergeCell ref="Y4:Y5"/>
    <mergeCell ref="W4:X4"/>
    <mergeCell ref="U3:Y3"/>
    <mergeCell ref="I3:I6"/>
    <mergeCell ref="J3:J6"/>
    <mergeCell ref="AC3:AC5"/>
    <mergeCell ref="N3:P3"/>
    <mergeCell ref="N4:N6"/>
    <mergeCell ref="O4:O6"/>
    <mergeCell ref="P4:P6"/>
    <mergeCell ref="AB3:AB5"/>
    <mergeCell ref="V4:V5"/>
  </mergeCells>
  <phoneticPr fontId="15" type="noConversion"/>
  <pageMargins left="0.19685039370078741" right="0.19685039370078741" top="0.19685039370078741" bottom="0.19685039370078741" header="0.31496062992125984" footer="0.31496062992125984"/>
  <pageSetup paperSize="9" scale="42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6:F22"/>
  <sheetViews>
    <sheetView workbookViewId="0">
      <selection activeCell="F19" sqref="F19"/>
    </sheetView>
  </sheetViews>
  <sheetFormatPr defaultRowHeight="15" x14ac:dyDescent="0.25"/>
  <cols>
    <col min="3" max="3" width="20.42578125" customWidth="1"/>
    <col min="4" max="5" width="13.42578125" customWidth="1"/>
  </cols>
  <sheetData>
    <row r="6" spans="3:6" ht="45" x14ac:dyDescent="0.25">
      <c r="C6" s="53" t="s">
        <v>231</v>
      </c>
      <c r="D6" s="54" t="s">
        <v>229</v>
      </c>
      <c r="E6" s="54" t="s">
        <v>230</v>
      </c>
      <c r="F6" s="54" t="s">
        <v>236</v>
      </c>
    </row>
    <row r="7" spans="3:6" ht="15.75" thickBot="1" x14ac:dyDescent="0.3">
      <c r="C7" s="47" t="s">
        <v>41</v>
      </c>
      <c r="D7" s="48" t="s">
        <v>232</v>
      </c>
      <c r="E7" s="49" t="s">
        <v>233</v>
      </c>
      <c r="F7" s="49" t="s">
        <v>233</v>
      </c>
    </row>
    <row r="8" spans="3:6" ht="15.75" thickBot="1" x14ac:dyDescent="0.3">
      <c r="C8" s="47" t="s">
        <v>42</v>
      </c>
      <c r="D8" s="48" t="s">
        <v>232</v>
      </c>
      <c r="E8" s="49" t="s">
        <v>233</v>
      </c>
      <c r="F8" s="48" t="s">
        <v>232</v>
      </c>
    </row>
    <row r="9" spans="3:6" ht="15.75" thickBot="1" x14ac:dyDescent="0.3">
      <c r="C9" s="52" t="s">
        <v>43</v>
      </c>
      <c r="D9" s="48" t="s">
        <v>232</v>
      </c>
      <c r="E9" s="48" t="s">
        <v>232</v>
      </c>
      <c r="F9" s="48" t="s">
        <v>232</v>
      </c>
    </row>
    <row r="10" spans="3:6" ht="15.75" thickBot="1" x14ac:dyDescent="0.3">
      <c r="C10" s="52" t="s">
        <v>44</v>
      </c>
      <c r="D10" s="48" t="s">
        <v>232</v>
      </c>
      <c r="E10" s="48" t="s">
        <v>232</v>
      </c>
      <c r="F10" s="49" t="s">
        <v>233</v>
      </c>
    </row>
    <row r="11" spans="3:6" ht="15.75" thickBot="1" x14ac:dyDescent="0.3">
      <c r="C11" s="50" t="s">
        <v>46</v>
      </c>
      <c r="D11" s="51" t="s">
        <v>234</v>
      </c>
      <c r="E11" s="49" t="s">
        <v>233</v>
      </c>
      <c r="F11" s="48" t="s">
        <v>232</v>
      </c>
    </row>
    <row r="12" spans="3:6" ht="15.75" thickBot="1" x14ac:dyDescent="0.3">
      <c r="C12" s="52" t="s">
        <v>48</v>
      </c>
      <c r="D12" s="48" t="s">
        <v>232</v>
      </c>
      <c r="E12" s="48" t="s">
        <v>232</v>
      </c>
      <c r="F12" s="49" t="s">
        <v>233</v>
      </c>
    </row>
    <row r="13" spans="3:6" ht="15.75" thickBot="1" x14ac:dyDescent="0.3">
      <c r="C13" s="47" t="s">
        <v>49</v>
      </c>
      <c r="D13" s="48" t="s">
        <v>232</v>
      </c>
      <c r="E13" s="49" t="s">
        <v>233</v>
      </c>
      <c r="F13" s="49" t="s">
        <v>233</v>
      </c>
    </row>
    <row r="14" spans="3:6" ht="15.75" thickBot="1" x14ac:dyDescent="0.3">
      <c r="C14" s="47" t="s">
        <v>50</v>
      </c>
      <c r="D14" s="48" t="s">
        <v>232</v>
      </c>
      <c r="E14" s="49" t="s">
        <v>233</v>
      </c>
      <c r="F14" s="48" t="s">
        <v>232</v>
      </c>
    </row>
    <row r="15" spans="3:6" ht="15.75" thickBot="1" x14ac:dyDescent="0.3">
      <c r="C15" s="52" t="s">
        <v>51</v>
      </c>
      <c r="D15" s="48" t="s">
        <v>232</v>
      </c>
      <c r="E15" s="48" t="s">
        <v>232</v>
      </c>
      <c r="F15" s="48" t="s">
        <v>232</v>
      </c>
    </row>
    <row r="16" spans="3:6" ht="15.75" thickBot="1" x14ac:dyDescent="0.3">
      <c r="C16" s="52" t="s">
        <v>52</v>
      </c>
      <c r="D16" s="48" t="s">
        <v>232</v>
      </c>
      <c r="E16" s="48" t="s">
        <v>232</v>
      </c>
      <c r="F16" s="48" t="s">
        <v>232</v>
      </c>
    </row>
    <row r="17" spans="3:6" ht="15.75" thickBot="1" x14ac:dyDescent="0.3">
      <c r="C17" s="52" t="s">
        <v>53</v>
      </c>
      <c r="D17" s="48" t="s">
        <v>232</v>
      </c>
      <c r="E17" s="48" t="s">
        <v>232</v>
      </c>
      <c r="F17" s="49" t="s">
        <v>233</v>
      </c>
    </row>
    <row r="18" spans="3:6" ht="15.75" thickBot="1" x14ac:dyDescent="0.3">
      <c r="C18" s="47" t="s">
        <v>54</v>
      </c>
      <c r="D18" s="49" t="s">
        <v>233</v>
      </c>
      <c r="E18" s="48" t="s">
        <v>232</v>
      </c>
      <c r="F18" s="48" t="s">
        <v>232</v>
      </c>
    </row>
    <row r="19" spans="3:6" ht="15.75" thickBot="1" x14ac:dyDescent="0.3">
      <c r="C19" s="47" t="s">
        <v>47</v>
      </c>
      <c r="D19" s="48" t="s">
        <v>232</v>
      </c>
      <c r="E19" s="49" t="s">
        <v>233</v>
      </c>
      <c r="F19" s="48" t="s">
        <v>232</v>
      </c>
    </row>
    <row r="20" spans="3:6" ht="15.75" thickBot="1" x14ac:dyDescent="0.3">
      <c r="C20" s="50" t="s">
        <v>55</v>
      </c>
      <c r="D20" s="51" t="s">
        <v>234</v>
      </c>
      <c r="E20" s="51" t="s">
        <v>234</v>
      </c>
      <c r="F20" s="48" t="s">
        <v>232</v>
      </c>
    </row>
    <row r="21" spans="3:6" ht="15.75" thickBot="1" x14ac:dyDescent="0.3">
      <c r="C21" s="47" t="s">
        <v>56</v>
      </c>
      <c r="D21" s="48" t="s">
        <v>232</v>
      </c>
      <c r="E21" s="48" t="s">
        <v>232</v>
      </c>
      <c r="F21" s="48" t="s">
        <v>232</v>
      </c>
    </row>
    <row r="22" spans="3:6" ht="15.75" thickBot="1" x14ac:dyDescent="0.3">
      <c r="C22" s="47" t="s">
        <v>45</v>
      </c>
      <c r="D22" s="48" t="s">
        <v>232</v>
      </c>
      <c r="E22" s="48" t="s">
        <v>232</v>
      </c>
      <c r="F22" s="48" t="s">
        <v>232</v>
      </c>
    </row>
  </sheetData>
  <phoneticPr fontId="1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7"/>
  <sheetViews>
    <sheetView showZeros="0" view="pageBreakPreview" zoomScale="115" zoomScaleNormal="55" zoomScaleSheetLayoutView="115"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A7" sqref="A7"/>
    </sheetView>
  </sheetViews>
  <sheetFormatPr defaultColWidth="9.140625" defaultRowHeight="15" customHeight="1" outlineLevelCol="1" x14ac:dyDescent="0.25"/>
  <cols>
    <col min="1" max="1" width="8.28515625" customWidth="1"/>
    <col min="2" max="2" width="21.28515625" customWidth="1"/>
    <col min="3" max="3" width="23" customWidth="1"/>
    <col min="4" max="4" width="23" hidden="1" customWidth="1"/>
    <col min="5" max="5" width="52.140625" customWidth="1" outlineLevel="1"/>
    <col min="6" max="6" width="64.140625" customWidth="1" outlineLevel="1"/>
    <col min="7" max="7" width="54.5703125" customWidth="1"/>
    <col min="8" max="8" width="16.5703125" customWidth="1"/>
    <col min="9" max="9" width="29.85546875" customWidth="1"/>
    <col min="10" max="10" width="18.85546875" customWidth="1" outlineLevel="1"/>
    <col min="11" max="11" width="16.7109375" customWidth="1" outlineLevel="1"/>
    <col min="12" max="12" width="15.5703125" customWidth="1" outlineLevel="1"/>
    <col min="13" max="13" width="16.140625" customWidth="1" outlineLevel="1"/>
    <col min="14" max="14" width="12" customWidth="1" outlineLevel="1"/>
    <col min="15" max="15" width="13.140625" customWidth="1" outlineLevel="1"/>
    <col min="16" max="16" width="11.5703125" customWidth="1" outlineLevel="1"/>
    <col min="17" max="17" width="18.5703125" customWidth="1" outlineLevel="1"/>
    <col min="18" max="18" width="21.5703125" customWidth="1" outlineLevel="1"/>
    <col min="19" max="19" width="17.28515625" customWidth="1" outlineLevel="1"/>
    <col min="20" max="20" width="22" bestFit="1" customWidth="1"/>
    <col min="21" max="21" width="20.7109375" bestFit="1" customWidth="1"/>
    <col min="22" max="22" width="15.85546875" customWidth="1"/>
    <col min="23" max="23" width="18.5703125" bestFit="1" customWidth="1"/>
    <col min="24" max="24" width="17.28515625" bestFit="1" customWidth="1"/>
    <col min="25" max="25" width="18.5703125" bestFit="1" customWidth="1"/>
    <col min="26" max="27" width="21.5703125" customWidth="1" outlineLevel="1"/>
    <col min="28" max="28" width="17.28515625" bestFit="1" customWidth="1"/>
    <col min="29" max="29" width="17.28515625" customWidth="1" outlineLevel="1"/>
    <col min="30" max="30" width="16" customWidth="1" outlineLevel="1"/>
    <col min="31" max="31" width="13.85546875" customWidth="1" outlineLevel="1"/>
    <col min="32" max="34" width="17.28515625" customWidth="1"/>
    <col min="35" max="35" width="18.7109375" customWidth="1"/>
  </cols>
  <sheetData>
    <row r="1" spans="1:34" ht="71.25" customHeight="1" x14ac:dyDescent="0.25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</row>
    <row r="2" spans="1:34" ht="18.75" x14ac:dyDescent="0.3">
      <c r="A2" s="21"/>
      <c r="B2" s="21"/>
      <c r="C2" s="21"/>
      <c r="D2" s="21"/>
      <c r="E2" s="21"/>
      <c r="F2" s="21"/>
      <c r="G2" s="28">
        <f>+U6/11.9</f>
        <v>193.27731092436974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ht="18.75" x14ac:dyDescent="0.25">
      <c r="A3" s="153" t="s">
        <v>7</v>
      </c>
      <c r="B3" s="153" t="s">
        <v>8</v>
      </c>
      <c r="C3" s="153" t="s">
        <v>9</v>
      </c>
      <c r="D3" s="153" t="s">
        <v>239</v>
      </c>
      <c r="E3" s="153" t="s">
        <v>91</v>
      </c>
      <c r="F3" s="153" t="s">
        <v>10</v>
      </c>
      <c r="G3" s="153" t="s">
        <v>92</v>
      </c>
      <c r="H3" s="153" t="s">
        <v>173</v>
      </c>
      <c r="I3" s="153" t="s">
        <v>60</v>
      </c>
      <c r="J3" s="153" t="s">
        <v>178</v>
      </c>
      <c r="K3" s="155" t="s">
        <v>179</v>
      </c>
      <c r="L3" s="153" t="s">
        <v>180</v>
      </c>
      <c r="M3" s="153" t="s">
        <v>251</v>
      </c>
      <c r="N3" s="153" t="s">
        <v>181</v>
      </c>
      <c r="O3" s="153"/>
      <c r="P3" s="153"/>
      <c r="Q3" s="153" t="s">
        <v>182</v>
      </c>
      <c r="R3" s="153"/>
      <c r="S3" s="153"/>
      <c r="T3" s="155" t="s">
        <v>23</v>
      </c>
      <c r="U3" s="155" t="s">
        <v>93</v>
      </c>
      <c r="V3" s="155"/>
      <c r="W3" s="155"/>
      <c r="X3" s="155"/>
      <c r="Y3" s="155"/>
      <c r="Z3" s="153" t="s">
        <v>225</v>
      </c>
      <c r="AA3" s="153"/>
      <c r="AB3" s="153" t="s">
        <v>80</v>
      </c>
      <c r="AC3" s="157" t="s">
        <v>59</v>
      </c>
      <c r="AD3" s="157"/>
      <c r="AE3" s="157"/>
      <c r="AF3" s="156" t="s">
        <v>94</v>
      </c>
      <c r="AG3" s="156" t="s">
        <v>242</v>
      </c>
      <c r="AH3" s="156" t="s">
        <v>238</v>
      </c>
    </row>
    <row r="4" spans="1:34" ht="18.75" x14ac:dyDescent="0.2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5"/>
      <c r="L4" s="153"/>
      <c r="M4" s="153"/>
      <c r="N4" s="153" t="s">
        <v>183</v>
      </c>
      <c r="O4" s="153" t="s">
        <v>184</v>
      </c>
      <c r="P4" s="153" t="s">
        <v>185</v>
      </c>
      <c r="Q4" s="153" t="s">
        <v>186</v>
      </c>
      <c r="R4" s="153" t="s">
        <v>187</v>
      </c>
      <c r="S4" s="153" t="s">
        <v>188</v>
      </c>
      <c r="T4" s="155"/>
      <c r="U4" s="155" t="s">
        <v>24</v>
      </c>
      <c r="V4" s="155" t="s">
        <v>241</v>
      </c>
      <c r="W4" s="155" t="s">
        <v>12</v>
      </c>
      <c r="X4" s="155"/>
      <c r="Y4" s="155" t="s">
        <v>95</v>
      </c>
      <c r="Z4" s="153"/>
      <c r="AA4" s="153"/>
      <c r="AB4" s="153"/>
      <c r="AC4" s="153" t="s">
        <v>1</v>
      </c>
      <c r="AD4" s="153" t="s">
        <v>2</v>
      </c>
      <c r="AE4" s="153" t="s">
        <v>85</v>
      </c>
      <c r="AF4" s="156"/>
      <c r="AG4" s="156"/>
      <c r="AH4" s="156"/>
    </row>
    <row r="5" spans="1:34" ht="93.75" x14ac:dyDescent="0.2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5"/>
      <c r="L5" s="153"/>
      <c r="M5" s="153"/>
      <c r="N5" s="153"/>
      <c r="O5" s="153"/>
      <c r="P5" s="153"/>
      <c r="Q5" s="153"/>
      <c r="R5" s="153"/>
      <c r="S5" s="153"/>
      <c r="T5" s="155"/>
      <c r="U5" s="155"/>
      <c r="V5" s="155"/>
      <c r="W5" s="64" t="s">
        <v>25</v>
      </c>
      <c r="X5" s="64" t="s">
        <v>26</v>
      </c>
      <c r="Y5" s="155"/>
      <c r="Z5" s="63" t="s">
        <v>226</v>
      </c>
      <c r="AA5" s="63" t="s">
        <v>227</v>
      </c>
      <c r="AB5" s="153"/>
      <c r="AC5" s="153"/>
      <c r="AD5" s="153"/>
      <c r="AE5" s="153"/>
      <c r="AF5" s="156"/>
      <c r="AG5" s="156"/>
      <c r="AH5" s="156"/>
    </row>
    <row r="6" spans="1:34" ht="34.5" customHeight="1" x14ac:dyDescent="0.25">
      <c r="A6" s="57"/>
      <c r="B6" s="57" t="s">
        <v>22</v>
      </c>
      <c r="C6" s="58" t="str">
        <f>+CONCATENATE("Жами ",SUBTOTAL(3,C7:C5254)," та лойиҳа")</f>
        <v>Жами 1 та лойиҳа</v>
      </c>
      <c r="D6" s="59"/>
      <c r="E6" s="59" t="s">
        <v>235</v>
      </c>
      <c r="F6" s="59"/>
      <c r="G6" s="60" t="s">
        <v>235</v>
      </c>
      <c r="H6" s="57" t="s">
        <v>22</v>
      </c>
      <c r="I6" s="57" t="s">
        <v>22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61">
        <f t="shared" ref="T6:Y6" si="0">+SUBTOTAL(9,T7:T71074)</f>
        <v>2300</v>
      </c>
      <c r="U6" s="61">
        <f t="shared" si="0"/>
        <v>2300</v>
      </c>
      <c r="V6" s="61">
        <f t="shared" si="0"/>
        <v>0</v>
      </c>
      <c r="W6" s="61">
        <f t="shared" si="0"/>
        <v>0</v>
      </c>
      <c r="X6" s="61">
        <f t="shared" si="0"/>
        <v>0</v>
      </c>
      <c r="Y6" s="61">
        <f t="shared" si="0"/>
        <v>0</v>
      </c>
      <c r="Z6" s="61"/>
      <c r="AA6" s="61"/>
      <c r="AB6" s="61">
        <f>+SUBTOTAL(9,AB7:AB71074)</f>
        <v>6</v>
      </c>
      <c r="AC6" s="61">
        <f>+SUBTOTAL(9,AC7:AC71074)</f>
        <v>6</v>
      </c>
      <c r="AD6" s="61">
        <f>+SUBTOTAL(9,AD7:AD71074)</f>
        <v>0</v>
      </c>
      <c r="AE6" s="61">
        <f>+SUBTOTAL(9,AE7:AE71074)</f>
        <v>0</v>
      </c>
      <c r="AF6" s="62" t="s">
        <v>22</v>
      </c>
      <c r="AG6" s="62"/>
      <c r="AH6" s="62"/>
    </row>
    <row r="7" spans="1:34" ht="48" customHeight="1" x14ac:dyDescent="0.25">
      <c r="A7" s="22">
        <f>+SUBTOTAL(3,$E$7:E7)</f>
        <v>1</v>
      </c>
      <c r="B7" s="23" t="s">
        <v>40</v>
      </c>
      <c r="C7" s="23" t="s">
        <v>46</v>
      </c>
      <c r="D7" s="23"/>
      <c r="E7" s="24" t="s">
        <v>276</v>
      </c>
      <c r="F7" s="24" t="s">
        <v>277</v>
      </c>
      <c r="G7" s="27"/>
      <c r="H7" s="23" t="s">
        <v>16</v>
      </c>
      <c r="I7" s="23" t="s">
        <v>278</v>
      </c>
      <c r="J7" s="23" t="s">
        <v>193</v>
      </c>
      <c r="K7" s="23">
        <v>309190257</v>
      </c>
      <c r="L7" s="23" t="s">
        <v>279</v>
      </c>
      <c r="M7" s="23" t="s">
        <v>250</v>
      </c>
      <c r="N7" s="23" t="s">
        <v>280</v>
      </c>
      <c r="O7" s="23">
        <v>1500</v>
      </c>
      <c r="P7" s="23">
        <v>500</v>
      </c>
      <c r="Q7" s="23"/>
      <c r="R7" s="23"/>
      <c r="S7" s="23"/>
      <c r="T7" s="25">
        <f>+V7+U7</f>
        <v>2300</v>
      </c>
      <c r="U7" s="25">
        <v>2300</v>
      </c>
      <c r="V7" s="25"/>
      <c r="W7" s="25"/>
      <c r="X7" s="25"/>
      <c r="Y7" s="25"/>
      <c r="Z7" s="25"/>
      <c r="AA7" s="25"/>
      <c r="AB7" s="32">
        <v>6</v>
      </c>
      <c r="AC7" s="25">
        <v>6</v>
      </c>
      <c r="AD7" s="25"/>
      <c r="AE7" s="25"/>
      <c r="AF7" s="26">
        <v>45050</v>
      </c>
      <c r="AG7" s="26">
        <v>45050</v>
      </c>
      <c r="AH7" s="26" t="s">
        <v>281</v>
      </c>
    </row>
  </sheetData>
  <autoFilter ref="A6:AH7" xr:uid="{00000000-0009-0000-0000-000003000000}"/>
  <mergeCells count="37">
    <mergeCell ref="S4:S5"/>
    <mergeCell ref="U4:U5"/>
    <mergeCell ref="V4:V5"/>
    <mergeCell ref="N4:N5"/>
    <mergeCell ref="O4:O5"/>
    <mergeCell ref="P4:P5"/>
    <mergeCell ref="Q4:Q5"/>
    <mergeCell ref="R4:R5"/>
    <mergeCell ref="AG3:AG5"/>
    <mergeCell ref="AH3:AH5"/>
    <mergeCell ref="T3:T5"/>
    <mergeCell ref="U3:Y3"/>
    <mergeCell ref="Z3:AA4"/>
    <mergeCell ref="AB3:AB5"/>
    <mergeCell ref="AC3:AE3"/>
    <mergeCell ref="AF3:AF5"/>
    <mergeCell ref="W4:X4"/>
    <mergeCell ref="Y4:Y5"/>
    <mergeCell ref="AC4:AC5"/>
    <mergeCell ref="AD4:AD5"/>
    <mergeCell ref="AE4:AE5"/>
    <mergeCell ref="Q3:S3"/>
    <mergeCell ref="A1:AH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P3"/>
  </mergeCells>
  <phoneticPr fontId="15" type="noConversion"/>
  <pageMargins left="0.19685039370078741" right="0.19685039370078741" top="0.19685039370078741" bottom="0.19685039370078741" header="0.31496062992125984" footer="0.31496062992125984"/>
  <pageSetup paperSize="9" scale="20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0">
    <pageSetUpPr fitToPage="1"/>
  </sheetPr>
  <dimension ref="A1:L23"/>
  <sheetViews>
    <sheetView showZeros="0" view="pageBreakPreview" zoomScale="70" zoomScaleNormal="70" zoomScaleSheetLayoutView="70" workbookViewId="0">
      <selection activeCell="D8" sqref="D8"/>
    </sheetView>
  </sheetViews>
  <sheetFormatPr defaultRowHeight="15" customHeight="1" x14ac:dyDescent="0.25"/>
  <cols>
    <col min="1" max="1" width="6.140625" customWidth="1"/>
    <col min="2" max="2" width="29" customWidth="1"/>
    <col min="3" max="4" width="22.140625" customWidth="1"/>
    <col min="5" max="5" width="22.140625" hidden="1" customWidth="1"/>
    <col min="6" max="6" width="22.140625" customWidth="1"/>
    <col min="7" max="7" width="15.42578125" customWidth="1"/>
    <col min="8" max="11" width="10.5703125" customWidth="1"/>
    <col min="12" max="12" width="43.5703125" customWidth="1"/>
  </cols>
  <sheetData>
    <row r="1" spans="1:12" ht="60" customHeight="1" x14ac:dyDescent="0.35">
      <c r="A1" s="158" t="s">
        <v>174</v>
      </c>
      <c r="B1" s="158"/>
      <c r="C1" s="158"/>
      <c r="D1" s="158"/>
      <c r="E1" s="158"/>
      <c r="F1" s="158"/>
      <c r="G1" s="158"/>
      <c r="H1" s="8"/>
      <c r="I1" s="8"/>
      <c r="J1" s="8"/>
      <c r="K1" s="9" t="s">
        <v>81</v>
      </c>
      <c r="L1" s="10">
        <f ca="1">+TODAY()</f>
        <v>45072</v>
      </c>
    </row>
    <row r="2" spans="1:12" ht="30.75" customHeight="1" x14ac:dyDescent="0.35">
      <c r="A2" s="8"/>
      <c r="B2" s="14"/>
      <c r="C2" s="17"/>
      <c r="D2" s="11"/>
      <c r="E2" s="11"/>
      <c r="F2" s="11"/>
      <c r="G2" s="11"/>
      <c r="H2" s="8"/>
      <c r="I2" s="8"/>
      <c r="J2" s="8"/>
      <c r="K2" s="9"/>
      <c r="L2" s="12">
        <v>11321</v>
      </c>
    </row>
    <row r="3" spans="1:12" ht="37.5" customHeight="1" x14ac:dyDescent="0.25">
      <c r="A3" s="159" t="s">
        <v>0</v>
      </c>
      <c r="B3" s="160" t="s">
        <v>8</v>
      </c>
      <c r="C3" s="163" t="s">
        <v>169</v>
      </c>
      <c r="D3" s="159" t="s">
        <v>172</v>
      </c>
      <c r="E3" s="159"/>
      <c r="F3" s="159"/>
      <c r="G3" s="159"/>
      <c r="H3" s="7"/>
      <c r="I3" s="7"/>
      <c r="J3" s="7"/>
      <c r="K3" s="7"/>
      <c r="L3" s="7"/>
    </row>
    <row r="4" spans="1:12" ht="20.25" customHeight="1" x14ac:dyDescent="0.25">
      <c r="A4" s="159"/>
      <c r="B4" s="160"/>
      <c r="C4" s="164"/>
      <c r="D4" s="163" t="s">
        <v>170</v>
      </c>
      <c r="E4" s="90" t="s">
        <v>82</v>
      </c>
      <c r="F4" s="163" t="s">
        <v>168</v>
      </c>
      <c r="G4" s="166" t="s">
        <v>177</v>
      </c>
      <c r="H4" s="7"/>
      <c r="I4" s="7"/>
      <c r="J4" s="7"/>
      <c r="K4" s="7"/>
      <c r="L4" s="13"/>
    </row>
    <row r="5" spans="1:12" ht="56.25" customHeight="1" x14ac:dyDescent="0.25">
      <c r="A5" s="159"/>
      <c r="B5" s="160"/>
      <c r="C5" s="165"/>
      <c r="D5" s="165"/>
      <c r="E5" s="90" t="s">
        <v>171</v>
      </c>
      <c r="F5" s="165"/>
      <c r="G5" s="167"/>
      <c r="H5" s="7"/>
      <c r="I5" s="7"/>
      <c r="J5" s="7"/>
      <c r="K5" s="7"/>
      <c r="L5" s="7"/>
    </row>
    <row r="6" spans="1:12" ht="36.75" customHeight="1" x14ac:dyDescent="0.25">
      <c r="A6" s="161" t="s">
        <v>79</v>
      </c>
      <c r="B6" s="162"/>
      <c r="C6" s="15">
        <f>+SUM(C7:C22)</f>
        <v>47</v>
      </c>
      <c r="D6" s="15" t="e">
        <f>+SUM(D7:D22)</f>
        <v>#REF!</v>
      </c>
      <c r="E6" s="15" t="e">
        <f ca="1">+SUM(E7:E22)</f>
        <v>#REF!</v>
      </c>
      <c r="F6" s="15" t="e">
        <f>+SUM(F7:F22)</f>
        <v>#REF!</v>
      </c>
      <c r="G6" s="38" t="e">
        <f>+D6/C6</f>
        <v>#REF!</v>
      </c>
      <c r="H6" s="7"/>
      <c r="I6" s="7"/>
      <c r="J6" s="7"/>
      <c r="K6" s="7"/>
      <c r="L6" s="7"/>
    </row>
    <row r="7" spans="1:12" ht="45" customHeight="1" x14ac:dyDescent="0.25">
      <c r="A7" s="16">
        <v>1</v>
      </c>
      <c r="B7" s="44" t="s">
        <v>41</v>
      </c>
      <c r="C7" s="2">
        <f>+COUNTIFS(МАНЗИЛЛИ!$C:$C,'Свод ТЖ (3)'!$B7)</f>
        <v>0</v>
      </c>
      <c r="D7" s="3" t="e">
        <f>+COUNTIFS(МАНЗИЛЛИ!$C:$C,'Свод ТЖ (3)'!$B7,МАНЗИЛЛИ!#REF!,"тасдиқланган")</f>
        <v>#REF!</v>
      </c>
      <c r="E7" s="3" t="e">
        <f ca="1">+COUNTIFS(МАНЗИЛЛИ!$C:$C,'Свод ТЖ (3)'!$B7,МАНЗИЛЛИ!#REF!,"тасдиқланган",МАНЗИЛЛИ!#REF!,'Свод ТЖ (3)'!$L$1)</f>
        <v>#REF!</v>
      </c>
      <c r="F7" s="29" t="e">
        <f>+D7-C7</f>
        <v>#REF!</v>
      </c>
      <c r="G7" s="39" t="e">
        <f>+D7/C7</f>
        <v>#REF!</v>
      </c>
      <c r="H7" s="7"/>
      <c r="I7" s="7"/>
      <c r="J7" s="7"/>
      <c r="K7" s="7"/>
      <c r="L7" s="7"/>
    </row>
    <row r="8" spans="1:12" ht="33" customHeight="1" x14ac:dyDescent="0.25">
      <c r="A8" s="6">
        <v>2</v>
      </c>
      <c r="B8" s="45" t="s">
        <v>42</v>
      </c>
      <c r="C8" s="4">
        <f>+COUNTIFS(МАНЗИЛЛИ!$C:$C,'Свод ТЖ (3)'!$B8)</f>
        <v>0</v>
      </c>
      <c r="D8" s="3" t="e">
        <f>+COUNTIFS(МАНЗИЛЛИ!$C:$C,'Свод ТЖ (3)'!$B8,МАНЗИЛЛИ!#REF!,"тасдиқланган")</f>
        <v>#REF!</v>
      </c>
      <c r="E8" s="5" t="e">
        <f ca="1">+COUNTIFS(МАНЗИЛЛИ!$C:$C,'Свод ТЖ (3)'!$B8,МАНЗИЛЛИ!#REF!,"тасдиқланган",МАНЗИЛЛИ!#REF!,'Свод ТЖ (3)'!$L$1)</f>
        <v>#REF!</v>
      </c>
      <c r="F8" s="29" t="e">
        <f t="shared" ref="F8:F22" si="0">+D8-C8</f>
        <v>#REF!</v>
      </c>
      <c r="G8" s="40" t="e">
        <f t="shared" ref="G8:G22" si="1">+D8/C8</f>
        <v>#REF!</v>
      </c>
      <c r="H8" s="7"/>
      <c r="I8" s="7"/>
      <c r="J8" s="7"/>
      <c r="K8" s="7"/>
      <c r="L8" s="7"/>
    </row>
    <row r="9" spans="1:12" ht="33" customHeight="1" x14ac:dyDescent="0.25">
      <c r="A9" s="6">
        <v>3</v>
      </c>
      <c r="B9" s="45" t="s">
        <v>43</v>
      </c>
      <c r="C9" s="4">
        <f>+COUNTIFS(МАНЗИЛЛИ!$C:$C,'Свод ТЖ (3)'!$B9)</f>
        <v>0</v>
      </c>
      <c r="D9" s="3" t="e">
        <f>+COUNTIFS(МАНЗИЛЛИ!$C:$C,'Свод ТЖ (3)'!$B9,МАНЗИЛЛИ!#REF!,"тасдиқланган")</f>
        <v>#REF!</v>
      </c>
      <c r="E9" s="5" t="e">
        <f ca="1">+COUNTIFS(МАНЗИЛЛИ!$C:$C,'Свод ТЖ (3)'!$B9,МАНЗИЛЛИ!#REF!,"тасдиқланган",МАНЗИЛЛИ!#REF!,'Свод ТЖ (3)'!$L$1)</f>
        <v>#REF!</v>
      </c>
      <c r="F9" s="29" t="e">
        <f t="shared" si="0"/>
        <v>#REF!</v>
      </c>
      <c r="G9" s="40" t="e">
        <f t="shared" si="1"/>
        <v>#REF!</v>
      </c>
      <c r="H9" s="7"/>
      <c r="I9" s="7"/>
      <c r="J9" s="7"/>
      <c r="K9" s="7"/>
      <c r="L9" s="7"/>
    </row>
    <row r="10" spans="1:12" ht="33" customHeight="1" x14ac:dyDescent="0.25">
      <c r="A10" s="6">
        <v>4</v>
      </c>
      <c r="B10" s="45" t="s">
        <v>44</v>
      </c>
      <c r="C10" s="4">
        <f>+COUNTIFS(МАНЗИЛЛИ!$C:$C,'Свод ТЖ (3)'!$B10)</f>
        <v>0</v>
      </c>
      <c r="D10" s="3" t="e">
        <f>+COUNTIFS(МАНЗИЛЛИ!$C:$C,'Свод ТЖ (3)'!$B10,МАНЗИЛЛИ!#REF!,"тасдиқланган")</f>
        <v>#REF!</v>
      </c>
      <c r="E10" s="5" t="e">
        <f ca="1">+COUNTIFS(МАНЗИЛЛИ!$C:$C,'Свод ТЖ (3)'!$B10,МАНЗИЛЛИ!#REF!,"тасдиқланган",МАНЗИЛЛИ!#REF!,'Свод ТЖ (3)'!$L$1)</f>
        <v>#REF!</v>
      </c>
      <c r="F10" s="29" t="e">
        <f t="shared" si="0"/>
        <v>#REF!</v>
      </c>
      <c r="G10" s="40" t="e">
        <f t="shared" si="1"/>
        <v>#REF!</v>
      </c>
      <c r="H10" s="7"/>
      <c r="I10" s="7"/>
      <c r="J10" s="7"/>
      <c r="K10" s="7"/>
      <c r="L10" s="7"/>
    </row>
    <row r="11" spans="1:12" ht="33" customHeight="1" x14ac:dyDescent="0.25">
      <c r="A11" s="6">
        <v>5</v>
      </c>
      <c r="B11" s="45" t="s">
        <v>46</v>
      </c>
      <c r="C11" s="4">
        <f>+COUNTIFS(МАНЗИЛЛИ!$C:$C,'Свод ТЖ (3)'!$B11)</f>
        <v>47</v>
      </c>
      <c r="D11" s="3">
        <v>42</v>
      </c>
      <c r="E11" s="5" t="e">
        <f ca="1">+COUNTIFS(МАНЗИЛЛИ!$C:$C,'Свод ТЖ (3)'!$B11,МАНЗИЛЛИ!#REF!,"тасдиқланган",МАНЗИЛЛИ!#REF!,'Свод ТЖ (3)'!$L$1)</f>
        <v>#REF!</v>
      </c>
      <c r="F11" s="29">
        <f t="shared" si="0"/>
        <v>-5</v>
      </c>
      <c r="G11" s="40">
        <f t="shared" si="1"/>
        <v>0.8936170212765957</v>
      </c>
      <c r="H11" s="7"/>
      <c r="I11" s="7"/>
      <c r="J11" s="7"/>
      <c r="K11" s="7"/>
      <c r="L11" s="7"/>
    </row>
    <row r="12" spans="1:12" ht="33" customHeight="1" x14ac:dyDescent="0.25">
      <c r="A12" s="6">
        <v>6</v>
      </c>
      <c r="B12" s="45" t="s">
        <v>48</v>
      </c>
      <c r="C12" s="6">
        <f>+COUNTIFS(МАНЗИЛЛИ!$C:$C,'Свод ТЖ (3)'!$B12)</f>
        <v>0</v>
      </c>
      <c r="D12" s="3" t="e">
        <f>+COUNTIFS(МАНЗИЛЛИ!$C:$C,'Свод ТЖ (3)'!$B12,МАНЗИЛЛИ!#REF!,"тасдиқланган")</f>
        <v>#REF!</v>
      </c>
      <c r="E12" s="5" t="e">
        <f ca="1">+COUNTIFS(МАНЗИЛЛИ!$C:$C,'Свод ТЖ (3)'!$B12,МАНЗИЛЛИ!#REF!,"тасдиқланган",МАНЗИЛЛИ!#REF!,'Свод ТЖ (3)'!$L$1)</f>
        <v>#REF!</v>
      </c>
      <c r="F12" s="29" t="e">
        <f t="shared" si="0"/>
        <v>#REF!</v>
      </c>
      <c r="G12" s="40" t="e">
        <f t="shared" si="1"/>
        <v>#REF!</v>
      </c>
      <c r="H12" s="7"/>
      <c r="I12" s="7"/>
      <c r="J12" s="7"/>
      <c r="K12" s="7"/>
      <c r="L12" s="7"/>
    </row>
    <row r="13" spans="1:12" ht="33" customHeight="1" x14ac:dyDescent="0.25">
      <c r="A13" s="6">
        <v>7</v>
      </c>
      <c r="B13" s="45" t="s">
        <v>49</v>
      </c>
      <c r="C13" s="6">
        <f>+COUNTIFS(МАНЗИЛЛИ!$C:$C,'Свод ТЖ (3)'!$B13)</f>
        <v>0</v>
      </c>
      <c r="D13" s="3" t="e">
        <f>+COUNTIFS(МАНЗИЛЛИ!$C:$C,'Свод ТЖ (3)'!$B13,МАНЗИЛЛИ!#REF!,"тасдиқланган")</f>
        <v>#REF!</v>
      </c>
      <c r="E13" s="5" t="e">
        <f ca="1">+COUNTIFS(МАНЗИЛЛИ!$C:$C,'Свод ТЖ (3)'!$B13,МАНЗИЛЛИ!#REF!,"тасдиқланган",МАНЗИЛЛИ!#REF!,'Свод ТЖ (3)'!$L$1)</f>
        <v>#REF!</v>
      </c>
      <c r="F13" s="29" t="e">
        <f t="shared" si="0"/>
        <v>#REF!</v>
      </c>
      <c r="G13" s="40" t="e">
        <f t="shared" si="1"/>
        <v>#REF!</v>
      </c>
      <c r="H13" s="7"/>
      <c r="I13" s="7"/>
      <c r="J13" s="7"/>
      <c r="K13" s="7"/>
      <c r="L13" s="7"/>
    </row>
    <row r="14" spans="1:12" ht="33" customHeight="1" x14ac:dyDescent="0.25">
      <c r="A14" s="6">
        <v>8</v>
      </c>
      <c r="B14" s="45" t="s">
        <v>50</v>
      </c>
      <c r="C14" s="6">
        <f>+COUNTIFS(МАНЗИЛЛИ!$C:$C,'Свод ТЖ (3)'!$B14)</f>
        <v>0</v>
      </c>
      <c r="D14" s="3" t="e">
        <f>+COUNTIFS(МАНЗИЛЛИ!$C:$C,'Свод ТЖ (3)'!$B14,МАНЗИЛЛИ!#REF!,"тасдиқланган")</f>
        <v>#REF!</v>
      </c>
      <c r="E14" s="5" t="e">
        <f ca="1">+COUNTIFS(МАНЗИЛЛИ!$C:$C,'Свод ТЖ (3)'!$B14,МАНЗИЛЛИ!#REF!,"тасдиқланган",МАНЗИЛЛИ!#REF!,'Свод ТЖ (3)'!$L$1)</f>
        <v>#REF!</v>
      </c>
      <c r="F14" s="29" t="e">
        <f t="shared" si="0"/>
        <v>#REF!</v>
      </c>
      <c r="G14" s="40" t="e">
        <f t="shared" si="1"/>
        <v>#REF!</v>
      </c>
      <c r="H14" s="7"/>
      <c r="I14" s="7"/>
      <c r="J14" s="7"/>
      <c r="K14" s="7"/>
      <c r="L14" s="7"/>
    </row>
    <row r="15" spans="1:12" ht="33" customHeight="1" x14ac:dyDescent="0.25">
      <c r="A15" s="6">
        <v>9</v>
      </c>
      <c r="B15" s="45" t="s">
        <v>51</v>
      </c>
      <c r="C15" s="6">
        <f>+COUNTIFS(МАНЗИЛЛИ!$C:$C,'Свод ТЖ (3)'!$B15)</f>
        <v>0</v>
      </c>
      <c r="D15" s="3" t="e">
        <f>+COUNTIFS(МАНЗИЛЛИ!$C:$C,'Свод ТЖ (3)'!$B15,МАНЗИЛЛИ!#REF!,"тасдиқланган")</f>
        <v>#REF!</v>
      </c>
      <c r="E15" s="5" t="e">
        <f ca="1">+COUNTIFS(МАНЗИЛЛИ!$C:$C,'Свод ТЖ (3)'!$B15,МАНЗИЛЛИ!#REF!,"тасдиқланган",МАНЗИЛЛИ!#REF!,'Свод ТЖ (3)'!$L$1)</f>
        <v>#REF!</v>
      </c>
      <c r="F15" s="29" t="e">
        <f t="shared" si="0"/>
        <v>#REF!</v>
      </c>
      <c r="G15" s="40" t="e">
        <f t="shared" si="1"/>
        <v>#REF!</v>
      </c>
      <c r="H15" s="7"/>
      <c r="I15" s="7"/>
      <c r="J15" s="7"/>
      <c r="K15" s="7"/>
      <c r="L15" s="7"/>
    </row>
    <row r="16" spans="1:12" ht="33" customHeight="1" x14ac:dyDescent="0.25">
      <c r="A16" s="6">
        <v>10</v>
      </c>
      <c r="B16" s="45" t="s">
        <v>52</v>
      </c>
      <c r="C16" s="6">
        <f>+COUNTIFS(МАНЗИЛЛИ!$C:$C,'Свод ТЖ (3)'!$B16)</f>
        <v>0</v>
      </c>
      <c r="D16" s="3" t="e">
        <f>+COUNTIFS(МАНЗИЛЛИ!$C:$C,'Свод ТЖ (3)'!$B16,МАНЗИЛЛИ!#REF!,"тасдиқланган")</f>
        <v>#REF!</v>
      </c>
      <c r="E16" s="5" t="e">
        <f ca="1">+COUNTIFS(МАНЗИЛЛИ!$C:$C,'Свод ТЖ (3)'!$B16,МАНЗИЛЛИ!#REF!,"тасдиқланган",МАНЗИЛЛИ!#REF!,'Свод ТЖ (3)'!$L$1)</f>
        <v>#REF!</v>
      </c>
      <c r="F16" s="29" t="e">
        <f t="shared" si="0"/>
        <v>#REF!</v>
      </c>
      <c r="G16" s="40" t="e">
        <f t="shared" si="1"/>
        <v>#REF!</v>
      </c>
      <c r="H16" s="7"/>
      <c r="I16" s="7"/>
      <c r="J16" s="7"/>
      <c r="K16" s="7"/>
      <c r="L16" s="7"/>
    </row>
    <row r="17" spans="1:12" ht="33" customHeight="1" x14ac:dyDescent="0.25">
      <c r="A17" s="6">
        <v>11</v>
      </c>
      <c r="B17" s="45" t="s">
        <v>53</v>
      </c>
      <c r="C17" s="6">
        <f>+COUNTIFS(МАНЗИЛЛИ!$C:$C,'Свод ТЖ (3)'!$B17)</f>
        <v>0</v>
      </c>
      <c r="D17" s="3" t="e">
        <f>+COUNTIFS(МАНЗИЛЛИ!$C:$C,'Свод ТЖ (3)'!$B17,МАНЗИЛЛИ!#REF!,"тасдиқланган")</f>
        <v>#REF!</v>
      </c>
      <c r="E17" s="5" t="e">
        <f ca="1">+COUNTIFS(МАНЗИЛЛИ!$C:$C,'Свод ТЖ (3)'!$B17,МАНЗИЛЛИ!#REF!,"тасдиқланган",МАНЗИЛЛИ!#REF!,'Свод ТЖ (3)'!$L$1)</f>
        <v>#REF!</v>
      </c>
      <c r="F17" s="29" t="e">
        <f t="shared" si="0"/>
        <v>#REF!</v>
      </c>
      <c r="G17" s="40" t="e">
        <f t="shared" si="1"/>
        <v>#REF!</v>
      </c>
      <c r="H17" s="7"/>
      <c r="I17" s="7"/>
      <c r="J17" s="7"/>
      <c r="K17" s="7"/>
      <c r="L17" s="7"/>
    </row>
    <row r="18" spans="1:12" ht="33" customHeight="1" x14ac:dyDescent="0.25">
      <c r="A18" s="6">
        <v>12</v>
      </c>
      <c r="B18" s="45" t="s">
        <v>54</v>
      </c>
      <c r="C18" s="6">
        <f>+COUNTIFS(МАНЗИЛЛИ!$C:$C,'Свод ТЖ (3)'!$B18)</f>
        <v>0</v>
      </c>
      <c r="D18" s="3" t="e">
        <f>+COUNTIFS(МАНЗИЛЛИ!$C:$C,'Свод ТЖ (3)'!$B18,МАНЗИЛЛИ!#REF!,"тасдиқланган")</f>
        <v>#REF!</v>
      </c>
      <c r="E18" s="5" t="e">
        <f ca="1">+COUNTIFS(МАНЗИЛЛИ!$C:$C,'Свод ТЖ (3)'!$B18,МАНЗИЛЛИ!#REF!,"тасдиқланган",МАНЗИЛЛИ!#REF!,'Свод ТЖ (3)'!$L$1)</f>
        <v>#REF!</v>
      </c>
      <c r="F18" s="29" t="e">
        <f t="shared" si="0"/>
        <v>#REF!</v>
      </c>
      <c r="G18" s="40" t="e">
        <f t="shared" si="1"/>
        <v>#REF!</v>
      </c>
      <c r="H18" s="7"/>
      <c r="I18" s="7"/>
      <c r="J18" s="7"/>
      <c r="K18" s="7"/>
      <c r="L18" s="7"/>
    </row>
    <row r="19" spans="1:12" ht="33" customHeight="1" x14ac:dyDescent="0.25">
      <c r="A19" s="6">
        <v>13</v>
      </c>
      <c r="B19" s="45" t="s">
        <v>47</v>
      </c>
      <c r="C19" s="6">
        <f>+COUNTIFS(МАНЗИЛЛИ!$C:$C,'Свод ТЖ (3)'!$B19)</f>
        <v>0</v>
      </c>
      <c r="D19" s="3" t="e">
        <f>+COUNTIFS(МАНЗИЛЛИ!$C:$C,'Свод ТЖ (3)'!$B19,МАНЗИЛЛИ!#REF!,"тасдиқланган")</f>
        <v>#REF!</v>
      </c>
      <c r="E19" s="5" t="e">
        <f ca="1">+COUNTIFS(МАНЗИЛЛИ!$C:$C,'Свод ТЖ (3)'!$B19,МАНЗИЛЛИ!#REF!,"тасдиқланган",МАНЗИЛЛИ!#REF!,'Свод ТЖ (3)'!$L$1)</f>
        <v>#REF!</v>
      </c>
      <c r="F19" s="29" t="e">
        <f t="shared" si="0"/>
        <v>#REF!</v>
      </c>
      <c r="G19" s="40" t="e">
        <f t="shared" si="1"/>
        <v>#REF!</v>
      </c>
      <c r="H19" s="7"/>
      <c r="I19" s="7"/>
      <c r="J19" s="7"/>
      <c r="K19" s="7"/>
      <c r="L19" s="7"/>
    </row>
    <row r="20" spans="1:12" ht="33" customHeight="1" x14ac:dyDescent="0.25">
      <c r="A20" s="6">
        <v>14</v>
      </c>
      <c r="B20" s="45" t="s">
        <v>55</v>
      </c>
      <c r="C20" s="33">
        <f>+COUNTIFS(МАНЗИЛЛИ!$C:$C,'Свод ТЖ (3)'!$B20)</f>
        <v>0</v>
      </c>
      <c r="D20" s="3" t="e">
        <f>+COUNTIFS(МАНЗИЛЛИ!$C:$C,'Свод ТЖ (3)'!$B20,МАНЗИЛЛИ!#REF!,"тасдиқланган")</f>
        <v>#REF!</v>
      </c>
      <c r="E20" s="34" t="e">
        <f ca="1">+COUNTIFS(МАНЗИЛЛИ!$C:$C,'Свод ТЖ (3)'!$B20,МАНЗИЛЛИ!#REF!,"тасдиқланган",МАНЗИЛЛИ!#REF!,'Свод ТЖ (3)'!$L$1)</f>
        <v>#REF!</v>
      </c>
      <c r="F20" s="29" t="e">
        <f t="shared" si="0"/>
        <v>#REF!</v>
      </c>
      <c r="G20" s="41" t="e">
        <f t="shared" si="1"/>
        <v>#REF!</v>
      </c>
      <c r="H20" s="7"/>
      <c r="I20" s="7"/>
      <c r="J20" s="7"/>
      <c r="K20" s="7"/>
      <c r="L20" s="7"/>
    </row>
    <row r="21" spans="1:12" ht="33" customHeight="1" x14ac:dyDescent="0.25">
      <c r="A21" s="6">
        <v>15</v>
      </c>
      <c r="B21" s="45" t="s">
        <v>56</v>
      </c>
      <c r="C21" s="33">
        <f>+COUNTIFS(МАНЗИЛЛИ!$C:$C,'Свод ТЖ (3)'!$B21)</f>
        <v>0</v>
      </c>
      <c r="D21" s="3" t="e">
        <f>+COUNTIFS(МАНЗИЛЛИ!$C:$C,'Свод ТЖ (3)'!$B21,МАНЗИЛЛИ!#REF!,"тасдиқланган")</f>
        <v>#REF!</v>
      </c>
      <c r="E21" s="34" t="e">
        <f ca="1">+COUNTIFS(МАНЗИЛЛИ!$C:$C,'Свод ТЖ (3)'!$B21,МАНЗИЛЛИ!#REF!,"тасдиқланган",МАНЗИЛЛИ!#REF!,'Свод ТЖ (3)'!$L$1)</f>
        <v>#REF!</v>
      </c>
      <c r="F21" s="29" t="e">
        <f t="shared" si="0"/>
        <v>#REF!</v>
      </c>
      <c r="G21" s="41" t="e">
        <f t="shared" si="1"/>
        <v>#REF!</v>
      </c>
      <c r="H21" s="7"/>
      <c r="I21" s="7"/>
      <c r="J21" s="7"/>
      <c r="K21" s="7"/>
      <c r="L21" s="7"/>
    </row>
    <row r="22" spans="1:12" ht="33" customHeight="1" x14ac:dyDescent="0.25">
      <c r="A22" s="6">
        <v>16</v>
      </c>
      <c r="B22" s="45" t="s">
        <v>45</v>
      </c>
      <c r="C22" s="18">
        <f>+COUNTIFS(МАНЗИЛЛИ!$C:$C,'Свод ТЖ (3)'!$B22)</f>
        <v>0</v>
      </c>
      <c r="D22" s="3" t="e">
        <f>+COUNTIFS(МАНЗИЛЛИ!$C:$C,'Свод ТЖ (3)'!$B22,МАНЗИЛЛИ!#REF!,"тасдиқланган")</f>
        <v>#REF!</v>
      </c>
      <c r="E22" s="19" t="e">
        <f ca="1">+COUNTIFS(МАНЗИЛЛИ!$C:$C,'Свод ТЖ (3)'!$B22,МАНЗИЛЛИ!#REF!,"тасдиқланган",МАНЗИЛЛИ!#REF!,'Свод ТЖ (3)'!$L$1)</f>
        <v>#REF!</v>
      </c>
      <c r="F22" s="29" t="e">
        <f t="shared" si="0"/>
        <v>#REF!</v>
      </c>
      <c r="G22" s="42" t="e">
        <f t="shared" si="1"/>
        <v>#REF!</v>
      </c>
      <c r="H22" s="7"/>
      <c r="I22" s="7"/>
      <c r="J22" s="7"/>
      <c r="K22" s="7"/>
      <c r="L22" s="7"/>
    </row>
    <row r="23" spans="1:12" ht="15" customHeight="1" x14ac:dyDescent="0.25">
      <c r="G23" s="43">
        <v>1</v>
      </c>
    </row>
  </sheetData>
  <mergeCells count="9">
    <mergeCell ref="A6:B6"/>
    <mergeCell ref="A1:G1"/>
    <mergeCell ref="A3:A5"/>
    <mergeCell ref="B3:B5"/>
    <mergeCell ref="C3:C5"/>
    <mergeCell ref="D3:G3"/>
    <mergeCell ref="D4:D5"/>
    <mergeCell ref="F4:F5"/>
    <mergeCell ref="G4:G5"/>
  </mergeCells>
  <conditionalFormatting sqref="F7:F22">
    <cfRule type="cellIs" dxfId="3" priority="3" operator="lessThan">
      <formula>0</formula>
    </cfRule>
  </conditionalFormatting>
  <conditionalFormatting sqref="G7:G22">
    <cfRule type="cellIs" dxfId="2" priority="2" operator="lessThan">
      <formula>0</formula>
    </cfRule>
  </conditionalFormatting>
  <conditionalFormatting sqref="G7:G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disablePrompts="1" count="2">
    <dataValidation type="list" allowBlank="1" showInputMessage="1" showErrorMessage="1" sqref="L5" xr:uid="{00000000-0002-0000-0800-000000000000}">
      <formula1>Ҳудудлар</formula1>
    </dataValidation>
    <dataValidation operator="equal" allowBlank="1" showInputMessage="1" showErrorMessage="1" sqref="L1" xr:uid="{00000000-0002-0000-0800-000001000000}"/>
  </dataValidations>
  <pageMargins left="0.19685039370078741" right="0.19685039370078741" top="0.19685039370078741" bottom="0.19685039370078741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W99"/>
  <sheetViews>
    <sheetView showZeros="0" view="pageBreakPreview" zoomScale="55" zoomScaleNormal="100" zoomScaleSheetLayoutView="55" workbookViewId="0">
      <pane xSplit="2" topLeftCell="Q1" activePane="topRight" state="frozen"/>
      <selection pane="topRight" activeCell="B43" sqref="B43"/>
    </sheetView>
  </sheetViews>
  <sheetFormatPr defaultRowHeight="15" outlineLevelRow="2" outlineLevelCol="2" x14ac:dyDescent="0.25"/>
  <cols>
    <col min="1" max="1" width="5.28515625" bestFit="1" customWidth="1"/>
    <col min="2" max="2" width="25.28515625" customWidth="1"/>
    <col min="3" max="3" width="12.7109375" hidden="1" customWidth="1"/>
    <col min="4" max="4" width="20.5703125" hidden="1" customWidth="1"/>
    <col min="5" max="6" width="20.5703125" hidden="1" customWidth="1" outlineLevel="2"/>
    <col min="7" max="7" width="22.28515625" hidden="1" customWidth="1" outlineLevel="2"/>
    <col min="8" max="8" width="20.5703125" hidden="1" customWidth="1" outlineLevel="2"/>
    <col min="9" max="9" width="17.5703125" hidden="1" customWidth="1" collapsed="1"/>
    <col min="10" max="10" width="12.7109375" hidden="1" customWidth="1"/>
    <col min="11" max="11" width="20.5703125" hidden="1" customWidth="1"/>
    <col min="12" max="13" width="20.5703125" hidden="1" customWidth="1" outlineLevel="2"/>
    <col min="14" max="14" width="22.28515625" hidden="1" customWidth="1" outlineLevel="2"/>
    <col min="15" max="15" width="20.5703125" hidden="1" customWidth="1" outlineLevel="2"/>
    <col min="16" max="16" width="17.5703125" hidden="1" customWidth="1" collapsed="1"/>
    <col min="17" max="17" width="12.7109375" customWidth="1"/>
    <col min="18" max="18" width="20.5703125" customWidth="1"/>
    <col min="19" max="20" width="20.5703125" hidden="1" customWidth="1" outlineLevel="2"/>
    <col min="21" max="21" width="22.28515625" hidden="1" customWidth="1" outlineLevel="2"/>
    <col min="22" max="22" width="20.5703125" hidden="1" customWidth="1" outlineLevel="2"/>
    <col min="23" max="23" width="13.42578125" customWidth="1" collapsed="1"/>
    <col min="24" max="24" width="13.28515625" style="73" customWidth="1"/>
    <col min="25" max="25" width="20.5703125" style="73" customWidth="1"/>
    <col min="26" max="26" width="12.42578125" style="73" customWidth="1"/>
    <col min="27" max="27" width="12.7109375" customWidth="1"/>
    <col min="28" max="28" width="20.5703125" customWidth="1"/>
    <col min="29" max="30" width="20.5703125" hidden="1" customWidth="1" outlineLevel="2"/>
    <col min="31" max="31" width="22.28515625" hidden="1" customWidth="1" outlineLevel="2"/>
    <col min="32" max="32" width="20.5703125" hidden="1" customWidth="1" outlineLevel="2"/>
    <col min="33" max="33" width="13.42578125" customWidth="1" collapsed="1"/>
    <col min="34" max="34" width="12.7109375" hidden="1" customWidth="1" outlineLevel="1"/>
    <col min="35" max="35" width="20.5703125" hidden="1" customWidth="1" outlineLevel="1"/>
    <col min="36" max="37" width="20.5703125" hidden="1" customWidth="1" outlineLevel="2"/>
    <col min="38" max="38" width="22.28515625" hidden="1" customWidth="1" outlineLevel="2"/>
    <col min="39" max="39" width="20.5703125" hidden="1" customWidth="1" outlineLevel="2"/>
    <col min="40" max="40" width="17.5703125" hidden="1" customWidth="1" outlineLevel="1" collapsed="1"/>
    <col min="41" max="41" width="12.7109375" hidden="1" customWidth="1" outlineLevel="1"/>
    <col min="42" max="42" width="20.5703125" hidden="1" customWidth="1" outlineLevel="1"/>
    <col min="43" max="44" width="20.5703125" hidden="1" customWidth="1" outlineLevel="2"/>
    <col min="45" max="45" width="22.28515625" hidden="1" customWidth="1" outlineLevel="2"/>
    <col min="46" max="46" width="20.5703125" hidden="1" customWidth="1" outlineLevel="2"/>
    <col min="47" max="47" width="17.5703125" hidden="1" customWidth="1" outlineLevel="1" collapsed="1"/>
    <col min="48" max="49" width="17.5703125" customWidth="1" outlineLevel="1"/>
    <col min="50" max="50" width="13.42578125" customWidth="1" outlineLevel="1"/>
    <col min="51" max="52" width="17.5703125" customWidth="1" outlineLevel="1"/>
    <col min="53" max="53" width="13.42578125" customWidth="1" outlineLevel="1"/>
    <col min="54" max="54" width="12.7109375" customWidth="1"/>
    <col min="55" max="55" width="20.5703125" customWidth="1"/>
    <col min="56" max="57" width="20.5703125" hidden="1" customWidth="1" outlineLevel="2"/>
    <col min="58" max="58" width="22.28515625" hidden="1" customWidth="1" outlineLevel="2"/>
    <col min="59" max="59" width="20.5703125" hidden="1" customWidth="1" outlineLevel="2"/>
    <col min="60" max="60" width="17.5703125" customWidth="1" collapsed="1"/>
    <col min="61" max="62" width="9.140625" customWidth="1"/>
    <col min="63" max="63" width="18.85546875" bestFit="1" customWidth="1"/>
  </cols>
  <sheetData>
    <row r="1" spans="1:74" ht="63" customHeight="1" x14ac:dyDescent="0.25">
      <c r="A1" s="143" t="s">
        <v>265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16"/>
      <c r="BC1" s="116"/>
      <c r="BD1" s="116"/>
      <c r="BE1" s="116"/>
      <c r="BF1" s="116"/>
      <c r="BG1" s="116"/>
      <c r="BH1" s="116"/>
    </row>
    <row r="2" spans="1:74" ht="21.75" customHeight="1" thickBot="1" x14ac:dyDescent="0.3">
      <c r="A2" s="65"/>
      <c r="B2" s="36"/>
      <c r="C2" s="36"/>
      <c r="D2" s="36"/>
      <c r="E2" s="36"/>
      <c r="F2" s="36"/>
      <c r="G2" s="36"/>
      <c r="H2" s="36"/>
      <c r="I2" s="36"/>
      <c r="J2" s="36"/>
      <c r="K2" s="36"/>
      <c r="L2" s="92">
        <v>19515.966386554621</v>
      </c>
      <c r="M2" s="36"/>
      <c r="N2" s="92"/>
      <c r="O2" s="36"/>
      <c r="P2" s="36"/>
      <c r="Q2" s="36"/>
      <c r="R2" s="36"/>
      <c r="S2" s="36"/>
      <c r="T2" s="36"/>
      <c r="U2" s="36"/>
      <c r="V2" s="36"/>
      <c r="W2" s="36"/>
      <c r="X2" s="115"/>
      <c r="Y2" s="115"/>
      <c r="Z2" s="115"/>
      <c r="AA2" s="36"/>
      <c r="AB2" s="36"/>
      <c r="AC2" s="36"/>
      <c r="AD2" s="36"/>
      <c r="AE2" s="36"/>
      <c r="AF2" s="36"/>
      <c r="AG2" s="36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36"/>
      <c r="BC2" s="66" t="s">
        <v>270</v>
      </c>
      <c r="BD2" s="67"/>
      <c r="BE2" s="67"/>
      <c r="BF2" s="67"/>
      <c r="BG2" s="67"/>
      <c r="BH2" s="68" t="s">
        <v>270</v>
      </c>
      <c r="BK2" s="69">
        <v>44960</v>
      </c>
      <c r="BL2" s="70" t="s">
        <v>81</v>
      </c>
    </row>
    <row r="3" spans="1:74" ht="30.75" customHeight="1" x14ac:dyDescent="0.25">
      <c r="A3" s="188" t="s">
        <v>0</v>
      </c>
      <c r="B3" s="141" t="s">
        <v>8</v>
      </c>
      <c r="C3" s="141" t="s">
        <v>243</v>
      </c>
      <c r="D3" s="141"/>
      <c r="E3" s="141"/>
      <c r="F3" s="141"/>
      <c r="G3" s="141"/>
      <c r="H3" s="141"/>
      <c r="I3" s="141"/>
      <c r="J3" s="141" t="s">
        <v>244</v>
      </c>
      <c r="K3" s="141"/>
      <c r="L3" s="141"/>
      <c r="M3" s="141"/>
      <c r="N3" s="141"/>
      <c r="O3" s="141"/>
      <c r="P3" s="141"/>
      <c r="Q3" s="186" t="s">
        <v>271</v>
      </c>
      <c r="R3" s="186"/>
      <c r="S3" s="186"/>
      <c r="T3" s="186"/>
      <c r="U3" s="186"/>
      <c r="V3" s="186"/>
      <c r="W3" s="186"/>
      <c r="X3" s="174" t="s">
        <v>269</v>
      </c>
      <c r="Y3" s="175"/>
      <c r="Z3" s="176"/>
      <c r="AA3" s="186" t="s">
        <v>266</v>
      </c>
      <c r="AB3" s="141"/>
      <c r="AC3" s="141"/>
      <c r="AD3" s="141"/>
      <c r="AE3" s="141"/>
      <c r="AF3" s="141"/>
      <c r="AG3" s="141"/>
      <c r="AH3" s="141" t="s">
        <v>82</v>
      </c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68" t="s">
        <v>267</v>
      </c>
      <c r="AW3" s="169"/>
      <c r="AX3" s="170"/>
      <c r="AY3" s="174" t="s">
        <v>268</v>
      </c>
      <c r="AZ3" s="175"/>
      <c r="BA3" s="176"/>
      <c r="BB3" s="140" t="s">
        <v>247</v>
      </c>
      <c r="BC3" s="140"/>
      <c r="BD3" s="140"/>
      <c r="BE3" s="140"/>
      <c r="BF3" s="140"/>
      <c r="BG3" s="140"/>
      <c r="BH3" s="187"/>
      <c r="BI3" s="145" t="s">
        <v>258</v>
      </c>
      <c r="BJ3" s="146"/>
      <c r="BK3" s="146"/>
      <c r="BL3" s="146"/>
      <c r="BM3" s="146"/>
      <c r="BN3" s="146"/>
      <c r="BO3" s="146"/>
      <c r="BP3" s="146"/>
      <c r="BQ3" s="146"/>
      <c r="BR3" s="146"/>
      <c r="BS3" s="146"/>
    </row>
    <row r="4" spans="1:74" ht="45" customHeight="1" x14ac:dyDescent="0.25">
      <c r="A4" s="189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80"/>
      <c r="R4" s="180"/>
      <c r="S4" s="180"/>
      <c r="T4" s="180"/>
      <c r="U4" s="180"/>
      <c r="V4" s="180"/>
      <c r="W4" s="180"/>
      <c r="X4" s="177"/>
      <c r="Y4" s="178"/>
      <c r="Z4" s="179"/>
      <c r="AA4" s="142"/>
      <c r="AB4" s="142"/>
      <c r="AC4" s="142"/>
      <c r="AD4" s="142"/>
      <c r="AE4" s="142"/>
      <c r="AF4" s="142"/>
      <c r="AG4" s="142"/>
      <c r="AH4" s="142" t="s">
        <v>245</v>
      </c>
      <c r="AI4" s="142"/>
      <c r="AJ4" s="142"/>
      <c r="AK4" s="142"/>
      <c r="AL4" s="142"/>
      <c r="AM4" s="142"/>
      <c r="AN4" s="142"/>
      <c r="AO4" s="142" t="s">
        <v>246</v>
      </c>
      <c r="AP4" s="142"/>
      <c r="AQ4" s="142"/>
      <c r="AR4" s="142"/>
      <c r="AS4" s="142"/>
      <c r="AT4" s="142"/>
      <c r="AU4" s="142"/>
      <c r="AV4" s="171"/>
      <c r="AW4" s="172"/>
      <c r="AX4" s="173"/>
      <c r="AY4" s="177"/>
      <c r="AZ4" s="178"/>
      <c r="BA4" s="179"/>
      <c r="BB4" s="137"/>
      <c r="BC4" s="137"/>
      <c r="BD4" s="137"/>
      <c r="BE4" s="137"/>
      <c r="BF4" s="137"/>
      <c r="BG4" s="137"/>
      <c r="BH4" s="144"/>
      <c r="BI4" s="145"/>
      <c r="BJ4" s="146"/>
      <c r="BK4" s="146"/>
      <c r="BL4" s="146"/>
      <c r="BM4" s="146"/>
      <c r="BN4" s="146"/>
      <c r="BO4" s="146"/>
      <c r="BP4" s="146"/>
      <c r="BQ4" s="146"/>
      <c r="BR4" s="146"/>
      <c r="BS4" s="146"/>
    </row>
    <row r="5" spans="1:74" ht="23.25" customHeight="1" x14ac:dyDescent="0.25">
      <c r="A5" s="189"/>
      <c r="B5" s="142"/>
      <c r="C5" s="142" t="s">
        <v>175</v>
      </c>
      <c r="D5" s="180" t="s">
        <v>252</v>
      </c>
      <c r="E5" s="181" t="s">
        <v>82</v>
      </c>
      <c r="F5" s="181"/>
      <c r="G5" s="181"/>
      <c r="H5" s="181"/>
      <c r="I5" s="180" t="s">
        <v>176</v>
      </c>
      <c r="J5" s="142" t="s">
        <v>175</v>
      </c>
      <c r="K5" s="180" t="s">
        <v>252</v>
      </c>
      <c r="L5" s="181" t="s">
        <v>82</v>
      </c>
      <c r="M5" s="181"/>
      <c r="N5" s="181"/>
      <c r="O5" s="181"/>
      <c r="P5" s="180" t="s">
        <v>176</v>
      </c>
      <c r="Q5" s="142" t="s">
        <v>175</v>
      </c>
      <c r="R5" s="180" t="s">
        <v>252</v>
      </c>
      <c r="S5" s="181" t="s">
        <v>82</v>
      </c>
      <c r="T5" s="181"/>
      <c r="U5" s="181"/>
      <c r="V5" s="181"/>
      <c r="W5" s="180" t="s">
        <v>176</v>
      </c>
      <c r="X5" s="142" t="s">
        <v>175</v>
      </c>
      <c r="Y5" s="180" t="s">
        <v>252</v>
      </c>
      <c r="Z5" s="182" t="s">
        <v>176</v>
      </c>
      <c r="AA5" s="142" t="s">
        <v>175</v>
      </c>
      <c r="AB5" s="180" t="s">
        <v>252</v>
      </c>
      <c r="AC5" s="181" t="s">
        <v>82</v>
      </c>
      <c r="AD5" s="181"/>
      <c r="AE5" s="181"/>
      <c r="AF5" s="181"/>
      <c r="AG5" s="180" t="s">
        <v>176</v>
      </c>
      <c r="AH5" s="142" t="s">
        <v>175</v>
      </c>
      <c r="AI5" s="180" t="s">
        <v>252</v>
      </c>
      <c r="AJ5" s="181" t="s">
        <v>82</v>
      </c>
      <c r="AK5" s="181"/>
      <c r="AL5" s="181"/>
      <c r="AM5" s="181"/>
      <c r="AN5" s="180" t="s">
        <v>176</v>
      </c>
      <c r="AO5" s="142" t="s">
        <v>175</v>
      </c>
      <c r="AP5" s="180" t="s">
        <v>252</v>
      </c>
      <c r="AQ5" s="181" t="s">
        <v>82</v>
      </c>
      <c r="AR5" s="181"/>
      <c r="AS5" s="181"/>
      <c r="AT5" s="181"/>
      <c r="AU5" s="180" t="s">
        <v>176</v>
      </c>
      <c r="AV5" s="142" t="s">
        <v>175</v>
      </c>
      <c r="AW5" s="180" t="s">
        <v>252</v>
      </c>
      <c r="AX5" s="180" t="s">
        <v>176</v>
      </c>
      <c r="AY5" s="142" t="s">
        <v>175</v>
      </c>
      <c r="AZ5" s="180" t="s">
        <v>252</v>
      </c>
      <c r="BA5" s="180" t="s">
        <v>176</v>
      </c>
      <c r="BB5" s="184" t="s">
        <v>175</v>
      </c>
      <c r="BC5" s="138" t="s">
        <v>252</v>
      </c>
      <c r="BD5" s="139" t="s">
        <v>82</v>
      </c>
      <c r="BE5" s="139"/>
      <c r="BF5" s="139"/>
      <c r="BG5" s="139"/>
      <c r="BH5" s="148" t="s">
        <v>176</v>
      </c>
    </row>
    <row r="6" spans="1:74" ht="60.75" x14ac:dyDescent="0.25">
      <c r="A6" s="189"/>
      <c r="B6" s="142"/>
      <c r="C6" s="142"/>
      <c r="D6" s="180"/>
      <c r="E6" s="117" t="s">
        <v>253</v>
      </c>
      <c r="F6" s="117" t="s">
        <v>254</v>
      </c>
      <c r="G6" s="117" t="s">
        <v>255</v>
      </c>
      <c r="H6" s="117" t="s">
        <v>256</v>
      </c>
      <c r="I6" s="180"/>
      <c r="J6" s="142"/>
      <c r="K6" s="180"/>
      <c r="L6" s="117" t="s">
        <v>253</v>
      </c>
      <c r="M6" s="117" t="s">
        <v>254</v>
      </c>
      <c r="N6" s="117" t="s">
        <v>255</v>
      </c>
      <c r="O6" s="117" t="s">
        <v>256</v>
      </c>
      <c r="P6" s="180"/>
      <c r="Q6" s="142"/>
      <c r="R6" s="180"/>
      <c r="S6" s="117" t="s">
        <v>253</v>
      </c>
      <c r="T6" s="117" t="s">
        <v>254</v>
      </c>
      <c r="U6" s="117" t="s">
        <v>255</v>
      </c>
      <c r="V6" s="117" t="s">
        <v>256</v>
      </c>
      <c r="W6" s="180"/>
      <c r="X6" s="142"/>
      <c r="Y6" s="180"/>
      <c r="Z6" s="183"/>
      <c r="AA6" s="142"/>
      <c r="AB6" s="180"/>
      <c r="AC6" s="117" t="s">
        <v>253</v>
      </c>
      <c r="AD6" s="117" t="s">
        <v>254</v>
      </c>
      <c r="AE6" s="117" t="s">
        <v>255</v>
      </c>
      <c r="AF6" s="117" t="s">
        <v>256</v>
      </c>
      <c r="AG6" s="180"/>
      <c r="AH6" s="142"/>
      <c r="AI6" s="180"/>
      <c r="AJ6" s="117" t="s">
        <v>253</v>
      </c>
      <c r="AK6" s="117" t="s">
        <v>254</v>
      </c>
      <c r="AL6" s="117" t="s">
        <v>255</v>
      </c>
      <c r="AM6" s="117" t="s">
        <v>256</v>
      </c>
      <c r="AN6" s="180"/>
      <c r="AO6" s="142"/>
      <c r="AP6" s="180"/>
      <c r="AQ6" s="117" t="s">
        <v>253</v>
      </c>
      <c r="AR6" s="117" t="s">
        <v>254</v>
      </c>
      <c r="AS6" s="117" t="s">
        <v>255</v>
      </c>
      <c r="AT6" s="117" t="s">
        <v>256</v>
      </c>
      <c r="AU6" s="180"/>
      <c r="AV6" s="142"/>
      <c r="AW6" s="180"/>
      <c r="AX6" s="180"/>
      <c r="AY6" s="142"/>
      <c r="AZ6" s="180"/>
      <c r="BA6" s="180"/>
      <c r="BB6" s="185"/>
      <c r="BC6" s="138"/>
      <c r="BD6" s="112" t="s">
        <v>253</v>
      </c>
      <c r="BE6" s="112" t="s">
        <v>254</v>
      </c>
      <c r="BF6" s="112" t="s">
        <v>255</v>
      </c>
      <c r="BG6" s="112" t="s">
        <v>256</v>
      </c>
      <c r="BH6" s="148"/>
      <c r="BN6" s="71" t="s">
        <v>259</v>
      </c>
      <c r="BO6" s="71"/>
      <c r="BP6" s="71"/>
      <c r="BQ6" s="71"/>
      <c r="BR6" s="71"/>
      <c r="BS6" s="71"/>
      <c r="BT6" s="56"/>
      <c r="BU6" s="56"/>
      <c r="BV6" s="56"/>
    </row>
    <row r="7" spans="1:74" ht="36.75" customHeight="1" x14ac:dyDescent="0.3">
      <c r="A7" s="118"/>
      <c r="B7" s="113" t="s">
        <v>79</v>
      </c>
      <c r="C7" s="113">
        <v>1041</v>
      </c>
      <c r="D7" s="119">
        <v>12904.397351000001</v>
      </c>
      <c r="E7" s="119">
        <v>9764.6171549999999</v>
      </c>
      <c r="F7" s="119">
        <v>577.36699999999996</v>
      </c>
      <c r="G7" s="119">
        <v>71.252839999999992</v>
      </c>
      <c r="H7" s="119">
        <v>144.07600000000002</v>
      </c>
      <c r="I7" s="120">
        <v>17090</v>
      </c>
      <c r="J7" s="113">
        <v>1036</v>
      </c>
      <c r="K7" s="119">
        <v>12739984.851</v>
      </c>
      <c r="L7" s="119">
        <v>9688.3721549999991</v>
      </c>
      <c r="M7" s="119">
        <v>576.36699999999996</v>
      </c>
      <c r="N7" s="119">
        <v>70.427840000000003</v>
      </c>
      <c r="O7" s="119">
        <v>137.57599999999999</v>
      </c>
      <c r="P7" s="120">
        <v>16697</v>
      </c>
      <c r="Q7" s="113">
        <v>128</v>
      </c>
      <c r="R7" s="119">
        <v>529423.93999999994</v>
      </c>
      <c r="S7" s="119">
        <v>101.188</v>
      </c>
      <c r="T7" s="119">
        <v>18.199000000000002</v>
      </c>
      <c r="U7" s="119">
        <v>0.31</v>
      </c>
      <c r="V7" s="119">
        <v>0</v>
      </c>
      <c r="W7" s="120">
        <v>1174</v>
      </c>
      <c r="X7" s="113">
        <v>30</v>
      </c>
      <c r="Y7" s="119">
        <v>111663</v>
      </c>
      <c r="Z7" s="119">
        <v>192</v>
      </c>
      <c r="AA7" s="113">
        <v>13</v>
      </c>
      <c r="AB7" s="119">
        <v>79246</v>
      </c>
      <c r="AC7" s="119">
        <v>69.795999999999992</v>
      </c>
      <c r="AD7" s="119">
        <v>9.4499999999999993</v>
      </c>
      <c r="AE7" s="119">
        <v>0</v>
      </c>
      <c r="AF7" s="119">
        <v>0</v>
      </c>
      <c r="AG7" s="120">
        <v>146</v>
      </c>
      <c r="AH7" s="113">
        <v>13</v>
      </c>
      <c r="AI7" s="119">
        <v>79.245999999999995</v>
      </c>
      <c r="AJ7" s="119">
        <v>69.795999999999992</v>
      </c>
      <c r="AK7" s="119">
        <v>9.4499999999999993</v>
      </c>
      <c r="AL7" s="119">
        <v>0</v>
      </c>
      <c r="AM7" s="119">
        <v>0</v>
      </c>
      <c r="AN7" s="120">
        <v>146</v>
      </c>
      <c r="AO7" s="113">
        <v>0</v>
      </c>
      <c r="AP7" s="119">
        <v>0</v>
      </c>
      <c r="AQ7" s="119">
        <v>0</v>
      </c>
      <c r="AR7" s="119">
        <v>0</v>
      </c>
      <c r="AS7" s="119">
        <v>0</v>
      </c>
      <c r="AT7" s="119">
        <v>0</v>
      </c>
      <c r="AU7" s="120">
        <v>0</v>
      </c>
      <c r="AV7" s="120">
        <v>-17</v>
      </c>
      <c r="AW7" s="120">
        <v>-32417.000000000004</v>
      </c>
      <c r="AX7" s="120">
        <v>-46</v>
      </c>
      <c r="AY7" s="120">
        <v>22</v>
      </c>
      <c r="AZ7" s="120">
        <v>47.929999999999993</v>
      </c>
      <c r="BA7" s="120">
        <v>114</v>
      </c>
      <c r="BB7" s="111">
        <v>22</v>
      </c>
      <c r="BC7" s="93">
        <v>47.929999999999993</v>
      </c>
      <c r="BD7" s="93">
        <v>34.991999999999997</v>
      </c>
      <c r="BE7" s="93">
        <v>9.2489999999999988</v>
      </c>
      <c r="BF7" s="93">
        <v>0.31</v>
      </c>
      <c r="BG7" s="93">
        <v>0</v>
      </c>
      <c r="BH7" s="101">
        <v>114</v>
      </c>
    </row>
    <row r="8" spans="1:74" ht="41.25" customHeight="1" x14ac:dyDescent="0.25">
      <c r="A8" s="121">
        <v>1</v>
      </c>
      <c r="B8" s="122" t="s">
        <v>41</v>
      </c>
      <c r="C8" s="123">
        <v>62</v>
      </c>
      <c r="D8" s="124">
        <v>931.92499999999995</v>
      </c>
      <c r="E8" s="124">
        <v>762.04499999999996</v>
      </c>
      <c r="F8" s="124">
        <v>12.205</v>
      </c>
      <c r="G8" s="124">
        <v>3.25</v>
      </c>
      <c r="H8" s="124">
        <v>10</v>
      </c>
      <c r="I8" s="123">
        <v>934</v>
      </c>
      <c r="J8" s="123">
        <v>62</v>
      </c>
      <c r="K8" s="124">
        <v>931925</v>
      </c>
      <c r="L8" s="124">
        <v>762.04499999999996</v>
      </c>
      <c r="M8" s="124">
        <v>12.205</v>
      </c>
      <c r="N8" s="124">
        <v>3.25</v>
      </c>
      <c r="O8" s="124">
        <v>10</v>
      </c>
      <c r="P8" s="123">
        <v>934</v>
      </c>
      <c r="Q8" s="123">
        <v>17</v>
      </c>
      <c r="R8" s="124">
        <v>17035</v>
      </c>
      <c r="S8" s="124">
        <v>5.03</v>
      </c>
      <c r="T8" s="124">
        <v>1.405</v>
      </c>
      <c r="U8" s="124">
        <v>0</v>
      </c>
      <c r="V8" s="124">
        <v>0</v>
      </c>
      <c r="W8" s="123">
        <v>46</v>
      </c>
      <c r="X8" s="123">
        <v>10</v>
      </c>
      <c r="Y8" s="124">
        <v>6435</v>
      </c>
      <c r="Z8" s="123">
        <v>21</v>
      </c>
      <c r="AA8" s="123">
        <v>2</v>
      </c>
      <c r="AB8" s="124">
        <v>800</v>
      </c>
      <c r="AC8" s="124">
        <v>0.8</v>
      </c>
      <c r="AD8" s="124">
        <v>0</v>
      </c>
      <c r="AE8" s="124">
        <v>0</v>
      </c>
      <c r="AF8" s="124">
        <v>0</v>
      </c>
      <c r="AG8" s="123">
        <v>4</v>
      </c>
      <c r="AH8" s="123">
        <v>2</v>
      </c>
      <c r="AI8" s="124">
        <v>0.8</v>
      </c>
      <c r="AJ8" s="124">
        <v>0.8</v>
      </c>
      <c r="AK8" s="124">
        <v>0</v>
      </c>
      <c r="AL8" s="124">
        <v>0</v>
      </c>
      <c r="AM8" s="124">
        <v>0</v>
      </c>
      <c r="AN8" s="123">
        <v>4</v>
      </c>
      <c r="AO8" s="123">
        <v>0</v>
      </c>
      <c r="AP8" s="124">
        <v>0</v>
      </c>
      <c r="AQ8" s="124">
        <v>0</v>
      </c>
      <c r="AR8" s="124">
        <v>0</v>
      </c>
      <c r="AS8" s="124">
        <v>0</v>
      </c>
      <c r="AT8" s="124">
        <v>0</v>
      </c>
      <c r="AU8" s="123">
        <v>0</v>
      </c>
      <c r="AV8" s="123">
        <v>-8</v>
      </c>
      <c r="AW8" s="123">
        <v>-5635</v>
      </c>
      <c r="AX8" s="123">
        <v>-17</v>
      </c>
      <c r="AY8" s="123">
        <v>8</v>
      </c>
      <c r="AZ8" s="123">
        <v>5.6349999999999998</v>
      </c>
      <c r="BA8" s="123">
        <v>17</v>
      </c>
      <c r="BB8" s="94">
        <v>8</v>
      </c>
      <c r="BC8" s="96">
        <v>5.6349999999999998</v>
      </c>
      <c r="BD8" s="96">
        <v>4.2300000000000004</v>
      </c>
      <c r="BE8" s="96">
        <v>1.405</v>
      </c>
      <c r="BF8" s="96">
        <v>0</v>
      </c>
      <c r="BG8" s="96">
        <v>0</v>
      </c>
      <c r="BH8" s="103">
        <v>17</v>
      </c>
    </row>
    <row r="9" spans="1:74" ht="20.25" hidden="1" outlineLevel="1" x14ac:dyDescent="0.25">
      <c r="A9" s="125">
        <v>1</v>
      </c>
      <c r="B9" s="126" t="s">
        <v>248</v>
      </c>
      <c r="C9" s="127">
        <v>11</v>
      </c>
      <c r="D9" s="128">
        <v>12.15</v>
      </c>
      <c r="E9" s="128">
        <v>11.3</v>
      </c>
      <c r="F9" s="128">
        <v>0.85</v>
      </c>
      <c r="G9" s="128">
        <v>0</v>
      </c>
      <c r="H9" s="128">
        <v>0</v>
      </c>
      <c r="I9" s="127">
        <v>42</v>
      </c>
      <c r="J9" s="127">
        <v>11</v>
      </c>
      <c r="K9" s="124">
        <v>0</v>
      </c>
      <c r="L9" s="128">
        <v>11.3</v>
      </c>
      <c r="M9" s="128">
        <v>0.85</v>
      </c>
      <c r="N9" s="128">
        <v>0</v>
      </c>
      <c r="O9" s="128">
        <v>0</v>
      </c>
      <c r="P9" s="127">
        <v>42</v>
      </c>
      <c r="Q9" s="127">
        <v>4</v>
      </c>
      <c r="R9" s="128">
        <v>2200</v>
      </c>
      <c r="S9" s="128">
        <v>0.8</v>
      </c>
      <c r="T9" s="128">
        <v>0</v>
      </c>
      <c r="U9" s="128">
        <v>0</v>
      </c>
      <c r="V9" s="128">
        <v>0</v>
      </c>
      <c r="W9" s="127">
        <v>8</v>
      </c>
      <c r="X9" s="127">
        <v>2</v>
      </c>
      <c r="Y9" s="128">
        <v>800</v>
      </c>
      <c r="Z9" s="127">
        <v>4</v>
      </c>
      <c r="AA9" s="123">
        <v>1</v>
      </c>
      <c r="AB9" s="124">
        <v>500</v>
      </c>
      <c r="AC9" s="124">
        <v>0.5</v>
      </c>
      <c r="AD9" s="124">
        <v>0</v>
      </c>
      <c r="AE9" s="124">
        <v>0</v>
      </c>
      <c r="AF9" s="124">
        <v>0</v>
      </c>
      <c r="AG9" s="123">
        <v>2</v>
      </c>
      <c r="AH9" s="123">
        <v>1</v>
      </c>
      <c r="AI9" s="124">
        <v>0.5</v>
      </c>
      <c r="AJ9" s="124">
        <v>0.5</v>
      </c>
      <c r="AK9" s="124">
        <v>0</v>
      </c>
      <c r="AL9" s="124">
        <v>0</v>
      </c>
      <c r="AM9" s="124">
        <v>0</v>
      </c>
      <c r="AN9" s="123">
        <v>2</v>
      </c>
      <c r="AO9" s="123">
        <v>0</v>
      </c>
      <c r="AP9" s="124">
        <v>0</v>
      </c>
      <c r="AQ9" s="124">
        <v>0</v>
      </c>
      <c r="AR9" s="124">
        <v>0</v>
      </c>
      <c r="AS9" s="124">
        <v>0</v>
      </c>
      <c r="AT9" s="124">
        <v>0</v>
      </c>
      <c r="AU9" s="123">
        <v>0</v>
      </c>
      <c r="AV9" s="123">
        <v>-1</v>
      </c>
      <c r="AW9" s="123">
        <v>-300</v>
      </c>
      <c r="AX9" s="123">
        <v>-2</v>
      </c>
      <c r="AY9" s="123">
        <v>1</v>
      </c>
      <c r="AZ9" s="123">
        <v>0.3</v>
      </c>
      <c r="BA9" s="123">
        <v>2</v>
      </c>
      <c r="BB9" s="94">
        <v>1</v>
      </c>
      <c r="BC9" s="96">
        <v>0.3</v>
      </c>
      <c r="BD9" s="96">
        <v>0.3</v>
      </c>
      <c r="BE9" s="96">
        <v>0</v>
      </c>
      <c r="BF9" s="96">
        <v>0</v>
      </c>
      <c r="BG9" s="96">
        <v>0</v>
      </c>
      <c r="BH9" s="103">
        <v>2</v>
      </c>
    </row>
    <row r="10" spans="1:74" ht="20.25" hidden="1" outlineLevel="1" x14ac:dyDescent="0.25">
      <c r="A10" s="125">
        <v>2</v>
      </c>
      <c r="B10" s="126" t="s">
        <v>249</v>
      </c>
      <c r="C10" s="127">
        <v>11</v>
      </c>
      <c r="D10" s="128">
        <v>17.704999999999998</v>
      </c>
      <c r="E10" s="128">
        <v>14.195</v>
      </c>
      <c r="F10" s="128">
        <v>3.51</v>
      </c>
      <c r="G10" s="128">
        <v>0</v>
      </c>
      <c r="H10" s="128">
        <v>0</v>
      </c>
      <c r="I10" s="127">
        <v>46</v>
      </c>
      <c r="J10" s="127">
        <v>11</v>
      </c>
      <c r="K10" s="124">
        <v>0</v>
      </c>
      <c r="L10" s="128">
        <v>14.195</v>
      </c>
      <c r="M10" s="128">
        <v>3.51</v>
      </c>
      <c r="N10" s="128">
        <v>0</v>
      </c>
      <c r="O10" s="128">
        <v>0</v>
      </c>
      <c r="P10" s="127">
        <v>46</v>
      </c>
      <c r="Q10" s="127">
        <v>5</v>
      </c>
      <c r="R10" s="128">
        <v>4555</v>
      </c>
      <c r="S10" s="128">
        <v>0.29499999999999998</v>
      </c>
      <c r="T10" s="128">
        <v>0.66</v>
      </c>
      <c r="U10" s="128">
        <v>0</v>
      </c>
      <c r="V10" s="128">
        <v>0</v>
      </c>
      <c r="W10" s="127">
        <v>14</v>
      </c>
      <c r="X10" s="127">
        <v>2</v>
      </c>
      <c r="Y10" s="128">
        <v>955</v>
      </c>
      <c r="Z10" s="127">
        <v>4</v>
      </c>
      <c r="AA10" s="123">
        <v>0</v>
      </c>
      <c r="AB10" s="124">
        <v>0</v>
      </c>
      <c r="AC10" s="124">
        <v>0</v>
      </c>
      <c r="AD10" s="124">
        <v>0</v>
      </c>
      <c r="AE10" s="124">
        <v>0</v>
      </c>
      <c r="AF10" s="124">
        <v>0</v>
      </c>
      <c r="AG10" s="123">
        <v>0</v>
      </c>
      <c r="AH10" s="123">
        <v>0</v>
      </c>
      <c r="AI10" s="124">
        <v>0</v>
      </c>
      <c r="AJ10" s="124">
        <v>0</v>
      </c>
      <c r="AK10" s="124">
        <v>0</v>
      </c>
      <c r="AL10" s="124">
        <v>0</v>
      </c>
      <c r="AM10" s="124">
        <v>0</v>
      </c>
      <c r="AN10" s="123">
        <v>0</v>
      </c>
      <c r="AO10" s="123">
        <v>0</v>
      </c>
      <c r="AP10" s="124">
        <v>0</v>
      </c>
      <c r="AQ10" s="124">
        <v>0</v>
      </c>
      <c r="AR10" s="124">
        <v>0</v>
      </c>
      <c r="AS10" s="124">
        <v>0</v>
      </c>
      <c r="AT10" s="124">
        <v>0</v>
      </c>
      <c r="AU10" s="123">
        <v>0</v>
      </c>
      <c r="AV10" s="123">
        <v>-2</v>
      </c>
      <c r="AW10" s="123">
        <v>-955</v>
      </c>
      <c r="AX10" s="123">
        <v>-4</v>
      </c>
      <c r="AY10" s="123">
        <v>2</v>
      </c>
      <c r="AZ10" s="123">
        <v>0.95499999999999996</v>
      </c>
      <c r="BA10" s="123">
        <v>4</v>
      </c>
      <c r="BB10" s="94">
        <v>2</v>
      </c>
      <c r="BC10" s="96">
        <v>0.95499999999999996</v>
      </c>
      <c r="BD10" s="96">
        <v>0.29499999999999998</v>
      </c>
      <c r="BE10" s="96">
        <v>0.66</v>
      </c>
      <c r="BF10" s="96">
        <v>0</v>
      </c>
      <c r="BG10" s="96">
        <v>0</v>
      </c>
      <c r="BH10" s="103">
        <v>4</v>
      </c>
    </row>
    <row r="11" spans="1:74" ht="20.25" hidden="1" outlineLevel="1" x14ac:dyDescent="0.25">
      <c r="A11" s="125">
        <v>3</v>
      </c>
      <c r="B11" s="126" t="s">
        <v>223</v>
      </c>
      <c r="C11" s="127">
        <v>25</v>
      </c>
      <c r="D11" s="128">
        <v>808.79</v>
      </c>
      <c r="E11" s="128">
        <v>644.31500000000005</v>
      </c>
      <c r="F11" s="128">
        <v>6.8</v>
      </c>
      <c r="G11" s="128">
        <v>3.25</v>
      </c>
      <c r="H11" s="128">
        <v>10</v>
      </c>
      <c r="I11" s="127">
        <v>676</v>
      </c>
      <c r="J11" s="127">
        <v>25</v>
      </c>
      <c r="K11" s="124">
        <v>0</v>
      </c>
      <c r="L11" s="128">
        <v>644.31500000000005</v>
      </c>
      <c r="M11" s="128">
        <v>6.8</v>
      </c>
      <c r="N11" s="128">
        <v>3.25</v>
      </c>
      <c r="O11" s="128">
        <v>10</v>
      </c>
      <c r="P11" s="127">
        <v>676</v>
      </c>
      <c r="Q11" s="127">
        <v>4</v>
      </c>
      <c r="R11" s="128">
        <v>2800</v>
      </c>
      <c r="S11" s="128">
        <v>2.2999999999999998</v>
      </c>
      <c r="T11" s="128">
        <v>0.5</v>
      </c>
      <c r="U11" s="128">
        <v>0</v>
      </c>
      <c r="V11" s="128">
        <v>0</v>
      </c>
      <c r="W11" s="127">
        <v>9</v>
      </c>
      <c r="X11" s="127">
        <v>4</v>
      </c>
      <c r="Y11" s="128">
        <v>2800</v>
      </c>
      <c r="Z11" s="127">
        <v>9</v>
      </c>
      <c r="AA11" s="123">
        <v>1</v>
      </c>
      <c r="AB11" s="124">
        <v>300</v>
      </c>
      <c r="AC11" s="124">
        <v>0.3</v>
      </c>
      <c r="AD11" s="124">
        <v>0</v>
      </c>
      <c r="AE11" s="124">
        <v>0</v>
      </c>
      <c r="AF11" s="124">
        <v>0</v>
      </c>
      <c r="AG11" s="123">
        <v>2</v>
      </c>
      <c r="AH11" s="123">
        <v>1</v>
      </c>
      <c r="AI11" s="124">
        <v>0.3</v>
      </c>
      <c r="AJ11" s="124">
        <v>0.3</v>
      </c>
      <c r="AK11" s="124">
        <v>0</v>
      </c>
      <c r="AL11" s="124">
        <v>0</v>
      </c>
      <c r="AM11" s="124">
        <v>0</v>
      </c>
      <c r="AN11" s="123">
        <v>2</v>
      </c>
      <c r="AO11" s="123">
        <v>0</v>
      </c>
      <c r="AP11" s="124">
        <v>0</v>
      </c>
      <c r="AQ11" s="124">
        <v>0</v>
      </c>
      <c r="AR11" s="124">
        <v>0</v>
      </c>
      <c r="AS11" s="124">
        <v>0</v>
      </c>
      <c r="AT11" s="124">
        <v>0</v>
      </c>
      <c r="AU11" s="123">
        <v>0</v>
      </c>
      <c r="AV11" s="123">
        <v>-3</v>
      </c>
      <c r="AW11" s="123">
        <v>-2500</v>
      </c>
      <c r="AX11" s="123">
        <v>-7</v>
      </c>
      <c r="AY11" s="123">
        <v>3</v>
      </c>
      <c r="AZ11" s="123">
        <v>2.5</v>
      </c>
      <c r="BA11" s="123">
        <v>7</v>
      </c>
      <c r="BB11" s="94">
        <v>3</v>
      </c>
      <c r="BC11" s="96">
        <v>2.5</v>
      </c>
      <c r="BD11" s="96">
        <v>2</v>
      </c>
      <c r="BE11" s="96">
        <v>0.5</v>
      </c>
      <c r="BF11" s="96">
        <v>0</v>
      </c>
      <c r="BG11" s="96">
        <v>0</v>
      </c>
      <c r="BH11" s="103">
        <v>7</v>
      </c>
    </row>
    <row r="12" spans="1:74" ht="20.25" hidden="1" outlineLevel="2" x14ac:dyDescent="0.25">
      <c r="A12" s="125">
        <v>4</v>
      </c>
      <c r="B12" s="126" t="s">
        <v>250</v>
      </c>
      <c r="C12" s="127">
        <v>13</v>
      </c>
      <c r="D12" s="128">
        <v>87.78</v>
      </c>
      <c r="E12" s="128">
        <v>86.734999999999999</v>
      </c>
      <c r="F12" s="128">
        <v>1.0449999999999999</v>
      </c>
      <c r="G12" s="128">
        <v>0</v>
      </c>
      <c r="H12" s="128">
        <v>0</v>
      </c>
      <c r="I12" s="127">
        <v>108</v>
      </c>
      <c r="J12" s="127">
        <v>13</v>
      </c>
      <c r="K12" s="124">
        <v>0</v>
      </c>
      <c r="L12" s="128">
        <v>86.734999999999999</v>
      </c>
      <c r="M12" s="128">
        <v>1.0449999999999999</v>
      </c>
      <c r="N12" s="128">
        <v>0</v>
      </c>
      <c r="O12" s="128">
        <v>0</v>
      </c>
      <c r="P12" s="127">
        <v>108</v>
      </c>
      <c r="Q12" s="127">
        <v>4</v>
      </c>
      <c r="R12" s="128">
        <v>7480</v>
      </c>
      <c r="S12" s="128">
        <v>1.635</v>
      </c>
      <c r="T12" s="128">
        <v>0.245</v>
      </c>
      <c r="U12" s="128">
        <v>0</v>
      </c>
      <c r="V12" s="128">
        <v>0</v>
      </c>
      <c r="W12" s="127">
        <v>15</v>
      </c>
      <c r="X12" s="127">
        <v>2</v>
      </c>
      <c r="Y12" s="128">
        <v>1880</v>
      </c>
      <c r="Z12" s="127">
        <v>4</v>
      </c>
      <c r="AA12" s="123">
        <v>0</v>
      </c>
      <c r="AB12" s="124">
        <v>0</v>
      </c>
      <c r="AC12" s="124">
        <v>0</v>
      </c>
      <c r="AD12" s="124">
        <v>0</v>
      </c>
      <c r="AE12" s="124">
        <v>0</v>
      </c>
      <c r="AF12" s="124">
        <v>0</v>
      </c>
      <c r="AG12" s="123">
        <v>0</v>
      </c>
      <c r="AH12" s="123">
        <v>0</v>
      </c>
      <c r="AI12" s="124">
        <v>0</v>
      </c>
      <c r="AJ12" s="124">
        <v>0</v>
      </c>
      <c r="AK12" s="124">
        <v>0</v>
      </c>
      <c r="AL12" s="124">
        <v>0</v>
      </c>
      <c r="AM12" s="124">
        <v>0</v>
      </c>
      <c r="AN12" s="123">
        <v>0</v>
      </c>
      <c r="AO12" s="123">
        <v>0</v>
      </c>
      <c r="AP12" s="124">
        <v>0</v>
      </c>
      <c r="AQ12" s="124">
        <v>0</v>
      </c>
      <c r="AR12" s="124">
        <v>0</v>
      </c>
      <c r="AS12" s="124">
        <v>0</v>
      </c>
      <c r="AT12" s="124">
        <v>0</v>
      </c>
      <c r="AU12" s="123">
        <v>0</v>
      </c>
      <c r="AV12" s="123">
        <v>-2</v>
      </c>
      <c r="AW12" s="123">
        <v>-1880</v>
      </c>
      <c r="AX12" s="123">
        <v>-4</v>
      </c>
      <c r="AY12" s="123">
        <v>2</v>
      </c>
      <c r="AZ12" s="123">
        <v>1.88</v>
      </c>
      <c r="BA12" s="123">
        <v>4</v>
      </c>
      <c r="BB12" s="94">
        <v>2</v>
      </c>
      <c r="BC12" s="96">
        <v>1.88</v>
      </c>
      <c r="BD12" s="96">
        <v>1.635</v>
      </c>
      <c r="BE12" s="96">
        <v>0.245</v>
      </c>
      <c r="BF12" s="96">
        <v>0</v>
      </c>
      <c r="BG12" s="96">
        <v>0</v>
      </c>
      <c r="BH12" s="103">
        <v>4</v>
      </c>
    </row>
    <row r="13" spans="1:74" ht="41.25" customHeight="1" collapsed="1" x14ac:dyDescent="0.25">
      <c r="A13" s="121">
        <v>2</v>
      </c>
      <c r="B13" s="122" t="s">
        <v>42</v>
      </c>
      <c r="C13" s="123">
        <v>69</v>
      </c>
      <c r="D13" s="124">
        <v>1290.2619999999999</v>
      </c>
      <c r="E13" s="124">
        <v>1065.5899999999999</v>
      </c>
      <c r="F13" s="124">
        <v>53.55</v>
      </c>
      <c r="G13" s="124">
        <v>2.66</v>
      </c>
      <c r="H13" s="124">
        <v>11.72</v>
      </c>
      <c r="I13" s="123">
        <v>744</v>
      </c>
      <c r="J13" s="123">
        <v>69</v>
      </c>
      <c r="K13" s="124">
        <v>1290262</v>
      </c>
      <c r="L13" s="124">
        <v>1065.5899999999999</v>
      </c>
      <c r="M13" s="124">
        <v>53.55</v>
      </c>
      <c r="N13" s="124">
        <v>2.66</v>
      </c>
      <c r="O13" s="124">
        <v>11.72</v>
      </c>
      <c r="P13" s="123">
        <v>744</v>
      </c>
      <c r="Q13" s="123">
        <v>4</v>
      </c>
      <c r="R13" s="124">
        <v>3700</v>
      </c>
      <c r="S13" s="124">
        <v>0</v>
      </c>
      <c r="T13" s="124">
        <v>0</v>
      </c>
      <c r="U13" s="124">
        <v>0</v>
      </c>
      <c r="V13" s="124">
        <v>0</v>
      </c>
      <c r="W13" s="123">
        <v>13</v>
      </c>
      <c r="X13" s="123">
        <v>0</v>
      </c>
      <c r="Y13" s="124">
        <v>0</v>
      </c>
      <c r="Z13" s="123">
        <v>0</v>
      </c>
      <c r="AA13" s="123">
        <v>0</v>
      </c>
      <c r="AB13" s="124">
        <v>0</v>
      </c>
      <c r="AC13" s="124">
        <v>0</v>
      </c>
      <c r="AD13" s="124">
        <v>0</v>
      </c>
      <c r="AE13" s="124">
        <v>0</v>
      </c>
      <c r="AF13" s="124">
        <v>0</v>
      </c>
      <c r="AG13" s="123">
        <v>0</v>
      </c>
      <c r="AH13" s="123">
        <v>0</v>
      </c>
      <c r="AI13" s="124">
        <v>0</v>
      </c>
      <c r="AJ13" s="124">
        <v>0</v>
      </c>
      <c r="AK13" s="124">
        <v>0</v>
      </c>
      <c r="AL13" s="124">
        <v>0</v>
      </c>
      <c r="AM13" s="124">
        <v>0</v>
      </c>
      <c r="AN13" s="123">
        <v>0</v>
      </c>
      <c r="AO13" s="123">
        <v>0</v>
      </c>
      <c r="AP13" s="124">
        <v>0</v>
      </c>
      <c r="AQ13" s="124">
        <v>0</v>
      </c>
      <c r="AR13" s="124">
        <v>0</v>
      </c>
      <c r="AS13" s="124">
        <v>0</v>
      </c>
      <c r="AT13" s="124">
        <v>0</v>
      </c>
      <c r="AU13" s="123">
        <v>0</v>
      </c>
      <c r="AV13" s="123">
        <v>0</v>
      </c>
      <c r="AW13" s="123">
        <v>0</v>
      </c>
      <c r="AX13" s="123">
        <v>0</v>
      </c>
      <c r="AY13" s="123">
        <v>0</v>
      </c>
      <c r="AZ13" s="123">
        <v>0</v>
      </c>
      <c r="BA13" s="123">
        <v>0</v>
      </c>
      <c r="BB13" s="94">
        <v>0</v>
      </c>
      <c r="BC13" s="96">
        <v>0</v>
      </c>
      <c r="BD13" s="96">
        <v>0</v>
      </c>
      <c r="BE13" s="96">
        <v>0</v>
      </c>
      <c r="BF13" s="96">
        <v>0</v>
      </c>
      <c r="BG13" s="96">
        <v>0</v>
      </c>
      <c r="BH13" s="103">
        <v>0</v>
      </c>
    </row>
    <row r="14" spans="1:74" ht="20.25" hidden="1" outlineLevel="1" x14ac:dyDescent="0.25">
      <c r="A14" s="125">
        <v>1</v>
      </c>
      <c r="B14" s="126" t="s">
        <v>248</v>
      </c>
      <c r="C14" s="127">
        <v>13</v>
      </c>
      <c r="D14" s="128">
        <v>29.225000000000001</v>
      </c>
      <c r="E14" s="128">
        <v>27.95</v>
      </c>
      <c r="F14" s="128">
        <v>1.2749999999999999</v>
      </c>
      <c r="G14" s="128">
        <v>0</v>
      </c>
      <c r="H14" s="128">
        <v>0</v>
      </c>
      <c r="I14" s="127">
        <v>82</v>
      </c>
      <c r="J14" s="127">
        <v>13</v>
      </c>
      <c r="K14" s="124">
        <v>0</v>
      </c>
      <c r="L14" s="128">
        <v>27.95</v>
      </c>
      <c r="M14" s="128">
        <v>1.2749999999999999</v>
      </c>
      <c r="N14" s="128">
        <v>0</v>
      </c>
      <c r="O14" s="128">
        <v>0</v>
      </c>
      <c r="P14" s="127">
        <v>82</v>
      </c>
      <c r="Q14" s="127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7">
        <v>0</v>
      </c>
      <c r="X14" s="127">
        <v>0</v>
      </c>
      <c r="Y14" s="128">
        <v>0</v>
      </c>
      <c r="Z14" s="127">
        <v>0</v>
      </c>
      <c r="AA14" s="123">
        <v>0</v>
      </c>
      <c r="AB14" s="124">
        <v>0</v>
      </c>
      <c r="AC14" s="124">
        <v>0</v>
      </c>
      <c r="AD14" s="124">
        <v>0</v>
      </c>
      <c r="AE14" s="124">
        <v>0</v>
      </c>
      <c r="AF14" s="124">
        <v>0</v>
      </c>
      <c r="AG14" s="123">
        <v>0</v>
      </c>
      <c r="AH14" s="123">
        <v>0</v>
      </c>
      <c r="AI14" s="124">
        <v>0</v>
      </c>
      <c r="AJ14" s="124">
        <v>0</v>
      </c>
      <c r="AK14" s="124">
        <v>0</v>
      </c>
      <c r="AL14" s="124">
        <v>0</v>
      </c>
      <c r="AM14" s="124">
        <v>0</v>
      </c>
      <c r="AN14" s="123">
        <v>0</v>
      </c>
      <c r="AO14" s="123">
        <v>0</v>
      </c>
      <c r="AP14" s="124">
        <v>0</v>
      </c>
      <c r="AQ14" s="124">
        <v>0</v>
      </c>
      <c r="AR14" s="124">
        <v>0</v>
      </c>
      <c r="AS14" s="124">
        <v>0</v>
      </c>
      <c r="AT14" s="124">
        <v>0</v>
      </c>
      <c r="AU14" s="123">
        <v>0</v>
      </c>
      <c r="AV14" s="123">
        <v>0</v>
      </c>
      <c r="AW14" s="123">
        <v>0</v>
      </c>
      <c r="AX14" s="123">
        <v>0</v>
      </c>
      <c r="AY14" s="123">
        <v>0</v>
      </c>
      <c r="AZ14" s="123">
        <v>0</v>
      </c>
      <c r="BA14" s="123">
        <v>0</v>
      </c>
      <c r="BB14" s="94">
        <v>0</v>
      </c>
      <c r="BC14" s="96">
        <v>0</v>
      </c>
      <c r="BD14" s="96">
        <v>0</v>
      </c>
      <c r="BE14" s="96">
        <v>0</v>
      </c>
      <c r="BF14" s="96">
        <v>0</v>
      </c>
      <c r="BG14" s="96">
        <v>0</v>
      </c>
      <c r="BH14" s="103">
        <v>0</v>
      </c>
    </row>
    <row r="15" spans="1:74" ht="20.25" hidden="1" outlineLevel="1" x14ac:dyDescent="0.25">
      <c r="A15" s="125">
        <v>2</v>
      </c>
      <c r="B15" s="126" t="s">
        <v>249</v>
      </c>
      <c r="C15" s="127">
        <v>5</v>
      </c>
      <c r="D15" s="128">
        <v>141.15</v>
      </c>
      <c r="E15" s="128">
        <v>117.15</v>
      </c>
      <c r="F15" s="128">
        <v>24</v>
      </c>
      <c r="G15" s="128">
        <v>0</v>
      </c>
      <c r="H15" s="128">
        <v>0</v>
      </c>
      <c r="I15" s="127">
        <v>29</v>
      </c>
      <c r="J15" s="127">
        <v>5</v>
      </c>
      <c r="K15" s="124">
        <v>0</v>
      </c>
      <c r="L15" s="128">
        <v>117.15</v>
      </c>
      <c r="M15" s="128">
        <v>24</v>
      </c>
      <c r="N15" s="128">
        <v>0</v>
      </c>
      <c r="O15" s="128">
        <v>0</v>
      </c>
      <c r="P15" s="127">
        <v>29</v>
      </c>
      <c r="Q15" s="127">
        <v>1</v>
      </c>
      <c r="R15" s="128">
        <v>800</v>
      </c>
      <c r="S15" s="128">
        <v>0</v>
      </c>
      <c r="T15" s="128">
        <v>0</v>
      </c>
      <c r="U15" s="128">
        <v>0</v>
      </c>
      <c r="V15" s="128">
        <v>0</v>
      </c>
      <c r="W15" s="127">
        <v>3</v>
      </c>
      <c r="X15" s="127">
        <v>0</v>
      </c>
      <c r="Y15" s="128">
        <v>0</v>
      </c>
      <c r="Z15" s="127">
        <v>0</v>
      </c>
      <c r="AA15" s="123">
        <v>0</v>
      </c>
      <c r="AB15" s="124">
        <v>0</v>
      </c>
      <c r="AC15" s="124">
        <v>0</v>
      </c>
      <c r="AD15" s="124">
        <v>0</v>
      </c>
      <c r="AE15" s="124">
        <v>0</v>
      </c>
      <c r="AF15" s="124">
        <v>0</v>
      </c>
      <c r="AG15" s="123">
        <v>0</v>
      </c>
      <c r="AH15" s="123">
        <v>0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3">
        <v>0</v>
      </c>
      <c r="AO15" s="123">
        <v>0</v>
      </c>
      <c r="AP15" s="124">
        <v>0</v>
      </c>
      <c r="AQ15" s="124">
        <v>0</v>
      </c>
      <c r="AR15" s="124">
        <v>0</v>
      </c>
      <c r="AS15" s="124">
        <v>0</v>
      </c>
      <c r="AT15" s="124">
        <v>0</v>
      </c>
      <c r="AU15" s="123">
        <v>0</v>
      </c>
      <c r="AV15" s="123">
        <v>0</v>
      </c>
      <c r="AW15" s="123">
        <v>0</v>
      </c>
      <c r="AX15" s="123">
        <v>0</v>
      </c>
      <c r="AY15" s="123">
        <v>0</v>
      </c>
      <c r="AZ15" s="123">
        <v>0</v>
      </c>
      <c r="BA15" s="123">
        <v>0</v>
      </c>
      <c r="BB15" s="94">
        <v>0</v>
      </c>
      <c r="BC15" s="96">
        <v>0</v>
      </c>
      <c r="BD15" s="96">
        <v>0</v>
      </c>
      <c r="BE15" s="96">
        <v>0</v>
      </c>
      <c r="BF15" s="96">
        <v>0</v>
      </c>
      <c r="BG15" s="96">
        <v>0</v>
      </c>
      <c r="BH15" s="103">
        <v>0</v>
      </c>
    </row>
    <row r="16" spans="1:74" ht="20.25" hidden="1" outlineLevel="1" x14ac:dyDescent="0.25">
      <c r="A16" s="125">
        <v>3</v>
      </c>
      <c r="B16" s="126" t="s">
        <v>223</v>
      </c>
      <c r="C16" s="127">
        <v>14</v>
      </c>
      <c r="D16" s="128">
        <v>45.3</v>
      </c>
      <c r="E16" s="128">
        <v>42.5</v>
      </c>
      <c r="F16" s="128">
        <v>2.8</v>
      </c>
      <c r="G16" s="128">
        <v>0</v>
      </c>
      <c r="H16" s="128">
        <v>0</v>
      </c>
      <c r="I16" s="127">
        <v>112</v>
      </c>
      <c r="J16" s="127">
        <v>14</v>
      </c>
      <c r="K16" s="124">
        <v>0</v>
      </c>
      <c r="L16" s="128">
        <v>42.5</v>
      </c>
      <c r="M16" s="128">
        <v>2.8</v>
      </c>
      <c r="N16" s="128">
        <v>0</v>
      </c>
      <c r="O16" s="128">
        <v>0</v>
      </c>
      <c r="P16" s="127">
        <v>112</v>
      </c>
      <c r="Q16" s="127">
        <v>1</v>
      </c>
      <c r="R16" s="128">
        <v>1000</v>
      </c>
      <c r="S16" s="128">
        <v>0</v>
      </c>
      <c r="T16" s="128">
        <v>0</v>
      </c>
      <c r="U16" s="128">
        <v>0</v>
      </c>
      <c r="V16" s="128">
        <v>0</v>
      </c>
      <c r="W16" s="127">
        <v>2</v>
      </c>
      <c r="X16" s="127">
        <v>0</v>
      </c>
      <c r="Y16" s="128">
        <v>0</v>
      </c>
      <c r="Z16" s="127">
        <v>0</v>
      </c>
      <c r="AA16" s="123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3">
        <v>0</v>
      </c>
      <c r="AH16" s="123">
        <v>0</v>
      </c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3">
        <v>0</v>
      </c>
      <c r="AO16" s="123">
        <v>0</v>
      </c>
      <c r="AP16" s="124">
        <v>0</v>
      </c>
      <c r="AQ16" s="124">
        <v>0</v>
      </c>
      <c r="AR16" s="124">
        <v>0</v>
      </c>
      <c r="AS16" s="124">
        <v>0</v>
      </c>
      <c r="AT16" s="124">
        <v>0</v>
      </c>
      <c r="AU16" s="123">
        <v>0</v>
      </c>
      <c r="AV16" s="123">
        <v>0</v>
      </c>
      <c r="AW16" s="123">
        <v>0</v>
      </c>
      <c r="AX16" s="123">
        <v>0</v>
      </c>
      <c r="AY16" s="123">
        <v>0</v>
      </c>
      <c r="AZ16" s="123">
        <v>0</v>
      </c>
      <c r="BA16" s="123">
        <v>0</v>
      </c>
      <c r="BB16" s="94">
        <v>0</v>
      </c>
      <c r="BC16" s="96">
        <v>0</v>
      </c>
      <c r="BD16" s="96">
        <v>0</v>
      </c>
      <c r="BE16" s="96">
        <v>0</v>
      </c>
      <c r="BF16" s="96">
        <v>0</v>
      </c>
      <c r="BG16" s="96">
        <v>0</v>
      </c>
      <c r="BH16" s="103">
        <v>0</v>
      </c>
    </row>
    <row r="17" spans="1:75" ht="20.25" hidden="1" outlineLevel="2" x14ac:dyDescent="0.25">
      <c r="A17" s="125">
        <v>4</v>
      </c>
      <c r="B17" s="126" t="s">
        <v>250</v>
      </c>
      <c r="C17" s="127">
        <v>34</v>
      </c>
      <c r="D17" s="128">
        <v>975.78700000000003</v>
      </c>
      <c r="E17" s="128">
        <v>874.39</v>
      </c>
      <c r="F17" s="128">
        <v>25.475000000000001</v>
      </c>
      <c r="G17" s="128">
        <v>2.66</v>
      </c>
      <c r="H17" s="128">
        <v>3.72</v>
      </c>
      <c r="I17" s="127">
        <v>376</v>
      </c>
      <c r="J17" s="127">
        <v>34</v>
      </c>
      <c r="K17" s="124">
        <v>0</v>
      </c>
      <c r="L17" s="128">
        <v>874.39</v>
      </c>
      <c r="M17" s="128">
        <v>25.475000000000001</v>
      </c>
      <c r="N17" s="128">
        <v>2.66</v>
      </c>
      <c r="O17" s="128">
        <v>3.72</v>
      </c>
      <c r="P17" s="127">
        <v>376</v>
      </c>
      <c r="Q17" s="127">
        <v>2</v>
      </c>
      <c r="R17" s="128">
        <v>1900</v>
      </c>
      <c r="S17" s="128">
        <v>0</v>
      </c>
      <c r="T17" s="128">
        <v>0</v>
      </c>
      <c r="U17" s="128">
        <v>0</v>
      </c>
      <c r="V17" s="128">
        <v>0</v>
      </c>
      <c r="W17" s="127">
        <v>8</v>
      </c>
      <c r="X17" s="127">
        <v>0</v>
      </c>
      <c r="Y17" s="128">
        <v>0</v>
      </c>
      <c r="Z17" s="127">
        <v>0</v>
      </c>
      <c r="AA17" s="123">
        <v>0</v>
      </c>
      <c r="AB17" s="124">
        <v>0</v>
      </c>
      <c r="AC17" s="124">
        <v>0</v>
      </c>
      <c r="AD17" s="124">
        <v>0</v>
      </c>
      <c r="AE17" s="124">
        <v>0</v>
      </c>
      <c r="AF17" s="124">
        <v>0</v>
      </c>
      <c r="AG17" s="123">
        <v>0</v>
      </c>
      <c r="AH17" s="123">
        <v>0</v>
      </c>
      <c r="AI17" s="124">
        <v>0</v>
      </c>
      <c r="AJ17" s="124">
        <v>0</v>
      </c>
      <c r="AK17" s="124">
        <v>0</v>
      </c>
      <c r="AL17" s="124">
        <v>0</v>
      </c>
      <c r="AM17" s="124">
        <v>0</v>
      </c>
      <c r="AN17" s="123">
        <v>0</v>
      </c>
      <c r="AO17" s="123">
        <v>0</v>
      </c>
      <c r="AP17" s="124">
        <v>0</v>
      </c>
      <c r="AQ17" s="124">
        <v>0</v>
      </c>
      <c r="AR17" s="124">
        <v>0</v>
      </c>
      <c r="AS17" s="124">
        <v>0</v>
      </c>
      <c r="AT17" s="124">
        <v>0</v>
      </c>
      <c r="AU17" s="123">
        <v>0</v>
      </c>
      <c r="AV17" s="123">
        <v>0</v>
      </c>
      <c r="AW17" s="123">
        <v>0</v>
      </c>
      <c r="AX17" s="123">
        <v>0</v>
      </c>
      <c r="AY17" s="123">
        <v>0</v>
      </c>
      <c r="AZ17" s="123">
        <v>0</v>
      </c>
      <c r="BA17" s="123">
        <v>0</v>
      </c>
      <c r="BB17" s="94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103">
        <v>0</v>
      </c>
    </row>
    <row r="18" spans="1:75" ht="41.25" customHeight="1" collapsed="1" x14ac:dyDescent="0.25">
      <c r="A18" s="121">
        <v>3</v>
      </c>
      <c r="B18" s="122" t="s">
        <v>43</v>
      </c>
      <c r="C18" s="123">
        <v>85</v>
      </c>
      <c r="D18" s="124">
        <v>830.26800000000003</v>
      </c>
      <c r="E18" s="124">
        <v>822.18499999999995</v>
      </c>
      <c r="F18" s="124">
        <v>8.0830000000000002</v>
      </c>
      <c r="G18" s="124">
        <v>0</v>
      </c>
      <c r="H18" s="124">
        <v>0</v>
      </c>
      <c r="I18" s="123">
        <v>762</v>
      </c>
      <c r="J18" s="123">
        <v>85</v>
      </c>
      <c r="K18" s="124">
        <v>830268</v>
      </c>
      <c r="L18" s="124">
        <v>822.18499999999995</v>
      </c>
      <c r="M18" s="124">
        <v>8.0830000000000002</v>
      </c>
      <c r="N18" s="124">
        <v>0</v>
      </c>
      <c r="O18" s="124">
        <v>0</v>
      </c>
      <c r="P18" s="123">
        <v>762</v>
      </c>
      <c r="Q18" s="123">
        <v>8</v>
      </c>
      <c r="R18" s="124">
        <v>50325</v>
      </c>
      <c r="S18" s="124">
        <v>0</v>
      </c>
      <c r="T18" s="124">
        <v>0</v>
      </c>
      <c r="U18" s="124">
        <v>0</v>
      </c>
      <c r="V18" s="124">
        <v>0</v>
      </c>
      <c r="W18" s="123">
        <v>71</v>
      </c>
      <c r="X18" s="123">
        <v>0</v>
      </c>
      <c r="Y18" s="124">
        <v>0</v>
      </c>
      <c r="Z18" s="123">
        <v>0</v>
      </c>
      <c r="AA18" s="123">
        <v>0</v>
      </c>
      <c r="AB18" s="124">
        <v>0</v>
      </c>
      <c r="AC18" s="124">
        <v>0</v>
      </c>
      <c r="AD18" s="124">
        <v>0</v>
      </c>
      <c r="AE18" s="124">
        <v>0</v>
      </c>
      <c r="AF18" s="124">
        <v>0</v>
      </c>
      <c r="AG18" s="123">
        <v>0</v>
      </c>
      <c r="AH18" s="123">
        <v>0</v>
      </c>
      <c r="AI18" s="124">
        <v>0</v>
      </c>
      <c r="AJ18" s="124">
        <v>0</v>
      </c>
      <c r="AK18" s="124">
        <v>0</v>
      </c>
      <c r="AL18" s="124">
        <v>0</v>
      </c>
      <c r="AM18" s="124">
        <v>0</v>
      </c>
      <c r="AN18" s="123">
        <v>0</v>
      </c>
      <c r="AO18" s="123">
        <v>0</v>
      </c>
      <c r="AP18" s="124">
        <v>0</v>
      </c>
      <c r="AQ18" s="124">
        <v>0</v>
      </c>
      <c r="AR18" s="124">
        <v>0</v>
      </c>
      <c r="AS18" s="124">
        <v>0</v>
      </c>
      <c r="AT18" s="124">
        <v>0</v>
      </c>
      <c r="AU18" s="123">
        <v>0</v>
      </c>
      <c r="AV18" s="123">
        <v>0</v>
      </c>
      <c r="AW18" s="123">
        <v>0</v>
      </c>
      <c r="AX18" s="123">
        <v>0</v>
      </c>
      <c r="AY18" s="123">
        <v>0</v>
      </c>
      <c r="AZ18" s="123">
        <v>0</v>
      </c>
      <c r="BA18" s="123">
        <v>0</v>
      </c>
      <c r="BB18" s="94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103">
        <v>0</v>
      </c>
      <c r="BW18">
        <v>1000</v>
      </c>
    </row>
    <row r="19" spans="1:75" ht="20.25" hidden="1" outlineLevel="1" x14ac:dyDescent="0.25">
      <c r="A19" s="125">
        <v>1</v>
      </c>
      <c r="B19" s="126" t="s">
        <v>248</v>
      </c>
      <c r="C19" s="127">
        <v>22</v>
      </c>
      <c r="D19" s="128">
        <v>208.458</v>
      </c>
      <c r="E19" s="128">
        <v>206.81299999999999</v>
      </c>
      <c r="F19" s="128">
        <v>1.645</v>
      </c>
      <c r="G19" s="128">
        <v>0</v>
      </c>
      <c r="H19" s="128">
        <v>0</v>
      </c>
      <c r="I19" s="127">
        <v>208</v>
      </c>
      <c r="J19" s="127">
        <v>22</v>
      </c>
      <c r="K19" s="124">
        <v>0</v>
      </c>
      <c r="L19" s="128">
        <v>206.81299999999999</v>
      </c>
      <c r="M19" s="128">
        <v>1.645</v>
      </c>
      <c r="N19" s="128">
        <v>0</v>
      </c>
      <c r="O19" s="128">
        <v>0</v>
      </c>
      <c r="P19" s="127">
        <v>208</v>
      </c>
      <c r="Q19" s="127">
        <v>4</v>
      </c>
      <c r="R19" s="128">
        <v>14445</v>
      </c>
      <c r="S19" s="128">
        <v>0</v>
      </c>
      <c r="T19" s="128">
        <v>0</v>
      </c>
      <c r="U19" s="128">
        <v>0</v>
      </c>
      <c r="V19" s="128">
        <v>0</v>
      </c>
      <c r="W19" s="127">
        <v>36</v>
      </c>
      <c r="X19" s="127">
        <v>0</v>
      </c>
      <c r="Y19" s="128">
        <v>0</v>
      </c>
      <c r="Z19" s="127">
        <v>0</v>
      </c>
      <c r="AA19" s="123">
        <v>0</v>
      </c>
      <c r="AB19" s="124">
        <v>0</v>
      </c>
      <c r="AC19" s="124">
        <v>0</v>
      </c>
      <c r="AD19" s="124">
        <v>0</v>
      </c>
      <c r="AE19" s="124">
        <v>0</v>
      </c>
      <c r="AF19" s="124">
        <v>0</v>
      </c>
      <c r="AG19" s="123">
        <v>0</v>
      </c>
      <c r="AH19" s="123">
        <v>0</v>
      </c>
      <c r="AI19" s="124">
        <v>0</v>
      </c>
      <c r="AJ19" s="124">
        <v>0</v>
      </c>
      <c r="AK19" s="124">
        <v>0</v>
      </c>
      <c r="AL19" s="124">
        <v>0</v>
      </c>
      <c r="AM19" s="124">
        <v>0</v>
      </c>
      <c r="AN19" s="123">
        <v>0</v>
      </c>
      <c r="AO19" s="123">
        <v>0</v>
      </c>
      <c r="AP19" s="124">
        <v>0</v>
      </c>
      <c r="AQ19" s="124">
        <v>0</v>
      </c>
      <c r="AR19" s="124">
        <v>0</v>
      </c>
      <c r="AS19" s="124">
        <v>0</v>
      </c>
      <c r="AT19" s="124">
        <v>0</v>
      </c>
      <c r="AU19" s="123">
        <v>0</v>
      </c>
      <c r="AV19" s="123">
        <v>0</v>
      </c>
      <c r="AW19" s="123">
        <v>0</v>
      </c>
      <c r="AX19" s="123">
        <v>0</v>
      </c>
      <c r="AY19" s="123">
        <v>0</v>
      </c>
      <c r="AZ19" s="123">
        <v>0</v>
      </c>
      <c r="BA19" s="123">
        <v>0</v>
      </c>
      <c r="BB19" s="94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103">
        <v>0</v>
      </c>
    </row>
    <row r="20" spans="1:75" ht="20.25" hidden="1" outlineLevel="1" x14ac:dyDescent="0.25">
      <c r="A20" s="125">
        <v>2</v>
      </c>
      <c r="B20" s="126" t="s">
        <v>249</v>
      </c>
      <c r="C20" s="127">
        <v>17</v>
      </c>
      <c r="D20" s="128">
        <v>176.9</v>
      </c>
      <c r="E20" s="128">
        <v>174.2</v>
      </c>
      <c r="F20" s="128">
        <v>2.7</v>
      </c>
      <c r="G20" s="128">
        <v>0</v>
      </c>
      <c r="H20" s="128">
        <v>0</v>
      </c>
      <c r="I20" s="127">
        <v>223</v>
      </c>
      <c r="J20" s="127">
        <v>17</v>
      </c>
      <c r="K20" s="124">
        <v>0</v>
      </c>
      <c r="L20" s="128">
        <v>174.2</v>
      </c>
      <c r="M20" s="128">
        <v>2.7</v>
      </c>
      <c r="N20" s="128">
        <v>0</v>
      </c>
      <c r="O20" s="128">
        <v>0</v>
      </c>
      <c r="P20" s="127">
        <v>223</v>
      </c>
      <c r="Q20" s="127">
        <v>2</v>
      </c>
      <c r="R20" s="128">
        <v>19000</v>
      </c>
      <c r="S20" s="128">
        <v>0</v>
      </c>
      <c r="T20" s="128">
        <v>0</v>
      </c>
      <c r="U20" s="128">
        <v>0</v>
      </c>
      <c r="V20" s="128">
        <v>0</v>
      </c>
      <c r="W20" s="127">
        <v>17</v>
      </c>
      <c r="X20" s="127">
        <v>0</v>
      </c>
      <c r="Y20" s="128">
        <v>0</v>
      </c>
      <c r="Z20" s="127">
        <v>0</v>
      </c>
      <c r="AA20" s="123">
        <v>0</v>
      </c>
      <c r="AB20" s="124">
        <v>0</v>
      </c>
      <c r="AC20" s="124">
        <v>0</v>
      </c>
      <c r="AD20" s="124">
        <v>0</v>
      </c>
      <c r="AE20" s="124">
        <v>0</v>
      </c>
      <c r="AF20" s="124">
        <v>0</v>
      </c>
      <c r="AG20" s="123">
        <v>0</v>
      </c>
      <c r="AH20" s="123">
        <v>0</v>
      </c>
      <c r="AI20" s="124">
        <v>0</v>
      </c>
      <c r="AJ20" s="124">
        <v>0</v>
      </c>
      <c r="AK20" s="124">
        <v>0</v>
      </c>
      <c r="AL20" s="124">
        <v>0</v>
      </c>
      <c r="AM20" s="124">
        <v>0</v>
      </c>
      <c r="AN20" s="123">
        <v>0</v>
      </c>
      <c r="AO20" s="123">
        <v>0</v>
      </c>
      <c r="AP20" s="124">
        <v>0</v>
      </c>
      <c r="AQ20" s="124">
        <v>0</v>
      </c>
      <c r="AR20" s="124">
        <v>0</v>
      </c>
      <c r="AS20" s="124">
        <v>0</v>
      </c>
      <c r="AT20" s="124">
        <v>0</v>
      </c>
      <c r="AU20" s="123">
        <v>0</v>
      </c>
      <c r="AV20" s="123">
        <v>0</v>
      </c>
      <c r="AW20" s="123">
        <v>0</v>
      </c>
      <c r="AX20" s="123">
        <v>0</v>
      </c>
      <c r="AY20" s="123">
        <v>0</v>
      </c>
      <c r="AZ20" s="123">
        <v>0</v>
      </c>
      <c r="BA20" s="123">
        <v>0</v>
      </c>
      <c r="BB20" s="94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103">
        <v>0</v>
      </c>
    </row>
    <row r="21" spans="1:75" ht="20.25" hidden="1" outlineLevel="1" x14ac:dyDescent="0.25">
      <c r="A21" s="125">
        <v>3</v>
      </c>
      <c r="B21" s="126" t="s">
        <v>223</v>
      </c>
      <c r="C21" s="127">
        <v>30</v>
      </c>
      <c r="D21" s="128">
        <v>228.03</v>
      </c>
      <c r="E21" s="128">
        <v>225.27199999999999</v>
      </c>
      <c r="F21" s="128">
        <v>2.758</v>
      </c>
      <c r="G21" s="128">
        <v>0</v>
      </c>
      <c r="H21" s="128">
        <v>0</v>
      </c>
      <c r="I21" s="127">
        <v>197</v>
      </c>
      <c r="J21" s="127">
        <v>30</v>
      </c>
      <c r="K21" s="124">
        <v>0</v>
      </c>
      <c r="L21" s="128">
        <v>225.27199999999999</v>
      </c>
      <c r="M21" s="128">
        <v>2.758</v>
      </c>
      <c r="N21" s="128">
        <v>0</v>
      </c>
      <c r="O21" s="128">
        <v>0</v>
      </c>
      <c r="P21" s="127">
        <v>197</v>
      </c>
      <c r="Q21" s="127">
        <v>2</v>
      </c>
      <c r="R21" s="128">
        <v>16880</v>
      </c>
      <c r="S21" s="128">
        <v>0</v>
      </c>
      <c r="T21" s="128">
        <v>0</v>
      </c>
      <c r="U21" s="128">
        <v>0</v>
      </c>
      <c r="V21" s="128">
        <v>0</v>
      </c>
      <c r="W21" s="127">
        <v>18</v>
      </c>
      <c r="X21" s="127">
        <v>0</v>
      </c>
      <c r="Y21" s="128">
        <v>0</v>
      </c>
      <c r="Z21" s="127">
        <v>0</v>
      </c>
      <c r="AA21" s="123">
        <v>0</v>
      </c>
      <c r="AB21" s="124">
        <v>0</v>
      </c>
      <c r="AC21" s="124">
        <v>0</v>
      </c>
      <c r="AD21" s="124">
        <v>0</v>
      </c>
      <c r="AE21" s="124">
        <v>0</v>
      </c>
      <c r="AF21" s="124">
        <v>0</v>
      </c>
      <c r="AG21" s="123">
        <v>0</v>
      </c>
      <c r="AH21" s="123">
        <v>0</v>
      </c>
      <c r="AI21" s="124">
        <v>0</v>
      </c>
      <c r="AJ21" s="124">
        <v>0</v>
      </c>
      <c r="AK21" s="124">
        <v>0</v>
      </c>
      <c r="AL21" s="124">
        <v>0</v>
      </c>
      <c r="AM21" s="124">
        <v>0</v>
      </c>
      <c r="AN21" s="123">
        <v>0</v>
      </c>
      <c r="AO21" s="123">
        <v>0</v>
      </c>
      <c r="AP21" s="124">
        <v>0</v>
      </c>
      <c r="AQ21" s="124">
        <v>0</v>
      </c>
      <c r="AR21" s="124">
        <v>0</v>
      </c>
      <c r="AS21" s="124">
        <v>0</v>
      </c>
      <c r="AT21" s="124">
        <v>0</v>
      </c>
      <c r="AU21" s="123">
        <v>0</v>
      </c>
      <c r="AV21" s="123">
        <v>0</v>
      </c>
      <c r="AW21" s="123">
        <v>0</v>
      </c>
      <c r="AX21" s="123">
        <v>0</v>
      </c>
      <c r="AY21" s="123">
        <v>0</v>
      </c>
      <c r="AZ21" s="123">
        <v>0</v>
      </c>
      <c r="BA21" s="123">
        <v>0</v>
      </c>
      <c r="BB21" s="94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103">
        <v>0</v>
      </c>
    </row>
    <row r="22" spans="1:75" ht="20.25" hidden="1" outlineLevel="2" x14ac:dyDescent="0.25">
      <c r="A22" s="125">
        <v>4</v>
      </c>
      <c r="B22" s="126" t="s">
        <v>250</v>
      </c>
      <c r="C22" s="127">
        <v>13</v>
      </c>
      <c r="D22" s="128">
        <v>200.88</v>
      </c>
      <c r="E22" s="128">
        <v>199.9</v>
      </c>
      <c r="F22" s="128">
        <v>0.98</v>
      </c>
      <c r="G22" s="128">
        <v>0</v>
      </c>
      <c r="H22" s="128">
        <v>0</v>
      </c>
      <c r="I22" s="127">
        <v>116</v>
      </c>
      <c r="J22" s="127">
        <v>13</v>
      </c>
      <c r="K22" s="124">
        <v>0</v>
      </c>
      <c r="L22" s="128">
        <v>199.9</v>
      </c>
      <c r="M22" s="128">
        <v>0.98</v>
      </c>
      <c r="N22" s="128">
        <v>0</v>
      </c>
      <c r="O22" s="128">
        <v>0</v>
      </c>
      <c r="P22" s="127">
        <v>116</v>
      </c>
      <c r="Q22" s="127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27">
        <v>0</v>
      </c>
      <c r="X22" s="127">
        <v>0</v>
      </c>
      <c r="Y22" s="128">
        <v>0</v>
      </c>
      <c r="Z22" s="127">
        <v>0</v>
      </c>
      <c r="AA22" s="123">
        <v>0</v>
      </c>
      <c r="AB22" s="124">
        <v>0</v>
      </c>
      <c r="AC22" s="124">
        <v>0</v>
      </c>
      <c r="AD22" s="124">
        <v>0</v>
      </c>
      <c r="AE22" s="124">
        <v>0</v>
      </c>
      <c r="AF22" s="124">
        <v>0</v>
      </c>
      <c r="AG22" s="123">
        <v>0</v>
      </c>
      <c r="AH22" s="123">
        <v>0</v>
      </c>
      <c r="AI22" s="124">
        <v>0</v>
      </c>
      <c r="AJ22" s="124">
        <v>0</v>
      </c>
      <c r="AK22" s="124">
        <v>0</v>
      </c>
      <c r="AL22" s="124">
        <v>0</v>
      </c>
      <c r="AM22" s="124">
        <v>0</v>
      </c>
      <c r="AN22" s="123">
        <v>0</v>
      </c>
      <c r="AO22" s="123">
        <v>0</v>
      </c>
      <c r="AP22" s="124">
        <v>0</v>
      </c>
      <c r="AQ22" s="124">
        <v>0</v>
      </c>
      <c r="AR22" s="124">
        <v>0</v>
      </c>
      <c r="AS22" s="124">
        <v>0</v>
      </c>
      <c r="AT22" s="124">
        <v>0</v>
      </c>
      <c r="AU22" s="123">
        <v>0</v>
      </c>
      <c r="AV22" s="123">
        <v>0</v>
      </c>
      <c r="AW22" s="123">
        <v>0</v>
      </c>
      <c r="AX22" s="123">
        <v>0</v>
      </c>
      <c r="AY22" s="123">
        <v>0</v>
      </c>
      <c r="AZ22" s="123">
        <v>0</v>
      </c>
      <c r="BA22" s="123">
        <v>0</v>
      </c>
      <c r="BB22" s="94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103">
        <v>0</v>
      </c>
    </row>
    <row r="23" spans="1:75" ht="41.25" customHeight="1" collapsed="1" x14ac:dyDescent="0.25">
      <c r="A23" s="121">
        <v>4</v>
      </c>
      <c r="B23" s="122" t="s">
        <v>44</v>
      </c>
      <c r="C23" s="123">
        <v>58</v>
      </c>
      <c r="D23" s="124">
        <v>232.24</v>
      </c>
      <c r="E23" s="124">
        <v>193.54</v>
      </c>
      <c r="F23" s="124">
        <v>38.700000000000003</v>
      </c>
      <c r="G23" s="124">
        <v>0</v>
      </c>
      <c r="H23" s="124">
        <v>0</v>
      </c>
      <c r="I23" s="123">
        <v>421</v>
      </c>
      <c r="J23" s="123">
        <v>58</v>
      </c>
      <c r="K23" s="124">
        <v>232240</v>
      </c>
      <c r="L23" s="124">
        <v>193.54</v>
      </c>
      <c r="M23" s="124">
        <v>38.700000000000003</v>
      </c>
      <c r="N23" s="124">
        <v>0</v>
      </c>
      <c r="O23" s="124">
        <v>0</v>
      </c>
      <c r="P23" s="123">
        <v>421</v>
      </c>
      <c r="Q23" s="123">
        <v>5</v>
      </c>
      <c r="R23" s="124">
        <v>25600</v>
      </c>
      <c r="S23" s="124">
        <v>3.5</v>
      </c>
      <c r="T23" s="124">
        <v>0</v>
      </c>
      <c r="U23" s="124">
        <v>0</v>
      </c>
      <c r="V23" s="124">
        <v>0</v>
      </c>
      <c r="W23" s="123">
        <v>32</v>
      </c>
      <c r="X23" s="123">
        <v>1</v>
      </c>
      <c r="Y23" s="124">
        <v>3500</v>
      </c>
      <c r="Z23" s="123">
        <v>5</v>
      </c>
      <c r="AA23" s="123">
        <v>1</v>
      </c>
      <c r="AB23" s="124">
        <v>3500</v>
      </c>
      <c r="AC23" s="124">
        <v>3.5</v>
      </c>
      <c r="AD23" s="124">
        <v>0</v>
      </c>
      <c r="AE23" s="124">
        <v>0</v>
      </c>
      <c r="AF23" s="124">
        <v>0</v>
      </c>
      <c r="AG23" s="123">
        <v>5</v>
      </c>
      <c r="AH23" s="123">
        <v>1</v>
      </c>
      <c r="AI23" s="124">
        <v>3.5</v>
      </c>
      <c r="AJ23" s="124">
        <v>3.5</v>
      </c>
      <c r="AK23" s="124">
        <v>0</v>
      </c>
      <c r="AL23" s="124">
        <v>0</v>
      </c>
      <c r="AM23" s="124">
        <v>0</v>
      </c>
      <c r="AN23" s="123">
        <v>5</v>
      </c>
      <c r="AO23" s="123">
        <v>0</v>
      </c>
      <c r="AP23" s="124">
        <v>0</v>
      </c>
      <c r="AQ23" s="124">
        <v>0</v>
      </c>
      <c r="AR23" s="124">
        <v>0</v>
      </c>
      <c r="AS23" s="124">
        <v>0</v>
      </c>
      <c r="AT23" s="124">
        <v>0</v>
      </c>
      <c r="AU23" s="123">
        <v>0</v>
      </c>
      <c r="AV23" s="123">
        <v>0</v>
      </c>
      <c r="AW23" s="123">
        <v>0</v>
      </c>
      <c r="AX23" s="123">
        <v>0</v>
      </c>
      <c r="AY23" s="123">
        <v>0</v>
      </c>
      <c r="AZ23" s="123">
        <v>0</v>
      </c>
      <c r="BA23" s="123">
        <v>0</v>
      </c>
      <c r="BB23" s="94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103">
        <v>0</v>
      </c>
    </row>
    <row r="24" spans="1:75" ht="20.25" hidden="1" outlineLevel="1" x14ac:dyDescent="0.25">
      <c r="A24" s="125">
        <v>1</v>
      </c>
      <c r="B24" s="126" t="s">
        <v>248</v>
      </c>
      <c r="C24" s="127">
        <v>16</v>
      </c>
      <c r="D24" s="128">
        <v>119.95</v>
      </c>
      <c r="E24" s="128">
        <v>90.95</v>
      </c>
      <c r="F24" s="128">
        <v>29</v>
      </c>
      <c r="G24" s="128">
        <v>0</v>
      </c>
      <c r="H24" s="128">
        <v>0</v>
      </c>
      <c r="I24" s="127">
        <v>188</v>
      </c>
      <c r="J24" s="127">
        <v>16</v>
      </c>
      <c r="K24" s="124">
        <v>0</v>
      </c>
      <c r="L24" s="128">
        <v>90.95</v>
      </c>
      <c r="M24" s="128">
        <v>29</v>
      </c>
      <c r="N24" s="128">
        <v>0</v>
      </c>
      <c r="O24" s="128">
        <v>0</v>
      </c>
      <c r="P24" s="127">
        <v>188</v>
      </c>
      <c r="Q24" s="127">
        <v>1</v>
      </c>
      <c r="R24" s="128">
        <v>15000</v>
      </c>
      <c r="S24" s="128">
        <v>0</v>
      </c>
      <c r="T24" s="128">
        <v>0</v>
      </c>
      <c r="U24" s="128">
        <v>0</v>
      </c>
      <c r="V24" s="128">
        <v>0</v>
      </c>
      <c r="W24" s="127">
        <v>8</v>
      </c>
      <c r="X24" s="127">
        <v>0</v>
      </c>
      <c r="Y24" s="128">
        <v>0</v>
      </c>
      <c r="Z24" s="127">
        <v>0</v>
      </c>
      <c r="AA24" s="123">
        <v>0</v>
      </c>
      <c r="AB24" s="124">
        <v>0</v>
      </c>
      <c r="AC24" s="124">
        <v>0</v>
      </c>
      <c r="AD24" s="124">
        <v>0</v>
      </c>
      <c r="AE24" s="124">
        <v>0</v>
      </c>
      <c r="AF24" s="124">
        <v>0</v>
      </c>
      <c r="AG24" s="123">
        <v>0</v>
      </c>
      <c r="AH24" s="123">
        <v>0</v>
      </c>
      <c r="AI24" s="124">
        <v>0</v>
      </c>
      <c r="AJ24" s="124">
        <v>0</v>
      </c>
      <c r="AK24" s="124">
        <v>0</v>
      </c>
      <c r="AL24" s="124">
        <v>0</v>
      </c>
      <c r="AM24" s="124">
        <v>0</v>
      </c>
      <c r="AN24" s="123">
        <v>0</v>
      </c>
      <c r="AO24" s="123">
        <v>0</v>
      </c>
      <c r="AP24" s="124">
        <v>0</v>
      </c>
      <c r="AQ24" s="124">
        <v>0</v>
      </c>
      <c r="AR24" s="124">
        <v>0</v>
      </c>
      <c r="AS24" s="124">
        <v>0</v>
      </c>
      <c r="AT24" s="124">
        <v>0</v>
      </c>
      <c r="AU24" s="123">
        <v>0</v>
      </c>
      <c r="AV24" s="123">
        <v>0</v>
      </c>
      <c r="AW24" s="123">
        <v>0</v>
      </c>
      <c r="AX24" s="123">
        <v>0</v>
      </c>
      <c r="AY24" s="123">
        <v>0</v>
      </c>
      <c r="AZ24" s="123">
        <v>0</v>
      </c>
      <c r="BA24" s="123">
        <v>0</v>
      </c>
      <c r="BB24" s="94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103">
        <v>0</v>
      </c>
    </row>
    <row r="25" spans="1:75" ht="20.25" hidden="1" outlineLevel="1" x14ac:dyDescent="0.25">
      <c r="A25" s="125">
        <v>2</v>
      </c>
      <c r="B25" s="126" t="s">
        <v>249</v>
      </c>
      <c r="C25" s="127">
        <v>11</v>
      </c>
      <c r="D25" s="128">
        <v>13.8</v>
      </c>
      <c r="E25" s="128">
        <v>13.6</v>
      </c>
      <c r="F25" s="128">
        <v>0.2</v>
      </c>
      <c r="G25" s="128">
        <v>0</v>
      </c>
      <c r="H25" s="128">
        <v>0</v>
      </c>
      <c r="I25" s="127">
        <v>56</v>
      </c>
      <c r="J25" s="127">
        <v>11</v>
      </c>
      <c r="K25" s="124">
        <v>0</v>
      </c>
      <c r="L25" s="128">
        <v>13.6</v>
      </c>
      <c r="M25" s="128">
        <v>0.2</v>
      </c>
      <c r="N25" s="128">
        <v>0</v>
      </c>
      <c r="O25" s="128">
        <v>0</v>
      </c>
      <c r="P25" s="127">
        <v>56</v>
      </c>
      <c r="Q25" s="127">
        <v>2</v>
      </c>
      <c r="R25" s="128">
        <v>5600</v>
      </c>
      <c r="S25" s="128">
        <v>0</v>
      </c>
      <c r="T25" s="128">
        <v>0</v>
      </c>
      <c r="U25" s="128">
        <v>0</v>
      </c>
      <c r="V25" s="128">
        <v>0</v>
      </c>
      <c r="W25" s="127">
        <v>15</v>
      </c>
      <c r="X25" s="127">
        <v>0</v>
      </c>
      <c r="Y25" s="128">
        <v>0</v>
      </c>
      <c r="Z25" s="127">
        <v>0</v>
      </c>
      <c r="AA25" s="123">
        <v>0</v>
      </c>
      <c r="AB25" s="124">
        <v>0</v>
      </c>
      <c r="AC25" s="124">
        <v>0</v>
      </c>
      <c r="AD25" s="124">
        <v>0</v>
      </c>
      <c r="AE25" s="124">
        <v>0</v>
      </c>
      <c r="AF25" s="124">
        <v>0</v>
      </c>
      <c r="AG25" s="123">
        <v>0</v>
      </c>
      <c r="AH25" s="123">
        <v>0</v>
      </c>
      <c r="AI25" s="124">
        <v>0</v>
      </c>
      <c r="AJ25" s="124">
        <v>0</v>
      </c>
      <c r="AK25" s="124">
        <v>0</v>
      </c>
      <c r="AL25" s="124">
        <v>0</v>
      </c>
      <c r="AM25" s="124">
        <v>0</v>
      </c>
      <c r="AN25" s="123">
        <v>0</v>
      </c>
      <c r="AO25" s="123">
        <v>0</v>
      </c>
      <c r="AP25" s="124">
        <v>0</v>
      </c>
      <c r="AQ25" s="124">
        <v>0</v>
      </c>
      <c r="AR25" s="124">
        <v>0</v>
      </c>
      <c r="AS25" s="124">
        <v>0</v>
      </c>
      <c r="AT25" s="124">
        <v>0</v>
      </c>
      <c r="AU25" s="123">
        <v>0</v>
      </c>
      <c r="AV25" s="123">
        <v>0</v>
      </c>
      <c r="AW25" s="123">
        <v>0</v>
      </c>
      <c r="AX25" s="123">
        <v>0</v>
      </c>
      <c r="AY25" s="123">
        <v>0</v>
      </c>
      <c r="AZ25" s="123">
        <v>0</v>
      </c>
      <c r="BA25" s="123">
        <v>0</v>
      </c>
      <c r="BB25" s="94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103">
        <v>0</v>
      </c>
    </row>
    <row r="26" spans="1:75" ht="20.25" hidden="1" outlineLevel="1" x14ac:dyDescent="0.25">
      <c r="A26" s="125">
        <v>3</v>
      </c>
      <c r="B26" s="126" t="s">
        <v>223</v>
      </c>
      <c r="C26" s="127">
        <v>21</v>
      </c>
      <c r="D26" s="128">
        <v>87.04</v>
      </c>
      <c r="E26" s="128">
        <v>79.34</v>
      </c>
      <c r="F26" s="128">
        <v>7.7</v>
      </c>
      <c r="G26" s="128">
        <v>0</v>
      </c>
      <c r="H26" s="128">
        <v>0</v>
      </c>
      <c r="I26" s="127">
        <v>128</v>
      </c>
      <c r="J26" s="127">
        <v>21</v>
      </c>
      <c r="K26" s="124">
        <v>0</v>
      </c>
      <c r="L26" s="128">
        <v>79.34</v>
      </c>
      <c r="M26" s="128">
        <v>7.7</v>
      </c>
      <c r="N26" s="128">
        <v>0</v>
      </c>
      <c r="O26" s="128">
        <v>0</v>
      </c>
      <c r="P26" s="127">
        <v>128</v>
      </c>
      <c r="Q26" s="127">
        <v>2</v>
      </c>
      <c r="R26" s="128">
        <v>5000</v>
      </c>
      <c r="S26" s="128">
        <v>3.5</v>
      </c>
      <c r="T26" s="128">
        <v>0</v>
      </c>
      <c r="U26" s="128">
        <v>0</v>
      </c>
      <c r="V26" s="128">
        <v>0</v>
      </c>
      <c r="W26" s="127">
        <v>9</v>
      </c>
      <c r="X26" s="127">
        <v>1</v>
      </c>
      <c r="Y26" s="128">
        <v>3500</v>
      </c>
      <c r="Z26" s="127">
        <v>5</v>
      </c>
      <c r="AA26" s="123">
        <v>1</v>
      </c>
      <c r="AB26" s="124">
        <v>3500</v>
      </c>
      <c r="AC26" s="124">
        <v>3.5</v>
      </c>
      <c r="AD26" s="124">
        <v>0</v>
      </c>
      <c r="AE26" s="124">
        <v>0</v>
      </c>
      <c r="AF26" s="124">
        <v>0</v>
      </c>
      <c r="AG26" s="123">
        <v>5</v>
      </c>
      <c r="AH26" s="123">
        <v>1</v>
      </c>
      <c r="AI26" s="124">
        <v>3.5</v>
      </c>
      <c r="AJ26" s="124">
        <v>3.5</v>
      </c>
      <c r="AK26" s="124">
        <v>0</v>
      </c>
      <c r="AL26" s="124">
        <v>0</v>
      </c>
      <c r="AM26" s="124">
        <v>0</v>
      </c>
      <c r="AN26" s="123">
        <v>5</v>
      </c>
      <c r="AO26" s="123">
        <v>0</v>
      </c>
      <c r="AP26" s="124">
        <v>0</v>
      </c>
      <c r="AQ26" s="124">
        <v>0</v>
      </c>
      <c r="AR26" s="124">
        <v>0</v>
      </c>
      <c r="AS26" s="124">
        <v>0</v>
      </c>
      <c r="AT26" s="124">
        <v>0</v>
      </c>
      <c r="AU26" s="123">
        <v>0</v>
      </c>
      <c r="AV26" s="123">
        <v>0</v>
      </c>
      <c r="AW26" s="123">
        <v>0</v>
      </c>
      <c r="AX26" s="123">
        <v>0</v>
      </c>
      <c r="AY26" s="123">
        <v>0</v>
      </c>
      <c r="AZ26" s="123">
        <v>0</v>
      </c>
      <c r="BA26" s="123">
        <v>0</v>
      </c>
      <c r="BB26" s="94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103">
        <v>0</v>
      </c>
    </row>
    <row r="27" spans="1:75" ht="20.25" hidden="1" outlineLevel="2" x14ac:dyDescent="0.25">
      <c r="A27" s="125">
        <v>4</v>
      </c>
      <c r="B27" s="126" t="s">
        <v>250</v>
      </c>
      <c r="C27" s="127">
        <v>9</v>
      </c>
      <c r="D27" s="128">
        <v>10.65</v>
      </c>
      <c r="E27" s="128">
        <v>8.85</v>
      </c>
      <c r="F27" s="128">
        <v>1.8</v>
      </c>
      <c r="G27" s="128">
        <v>0</v>
      </c>
      <c r="H27" s="128">
        <v>0</v>
      </c>
      <c r="I27" s="127">
        <v>44</v>
      </c>
      <c r="J27" s="127">
        <v>9</v>
      </c>
      <c r="K27" s="124">
        <v>0</v>
      </c>
      <c r="L27" s="128">
        <v>8.85</v>
      </c>
      <c r="M27" s="128">
        <v>1.8</v>
      </c>
      <c r="N27" s="128">
        <v>0</v>
      </c>
      <c r="O27" s="128">
        <v>0</v>
      </c>
      <c r="P27" s="127">
        <v>44</v>
      </c>
      <c r="Q27" s="127">
        <v>0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127">
        <v>0</v>
      </c>
      <c r="X27" s="127">
        <v>0</v>
      </c>
      <c r="Y27" s="128">
        <v>0</v>
      </c>
      <c r="Z27" s="127">
        <v>0</v>
      </c>
      <c r="AA27" s="123">
        <v>0</v>
      </c>
      <c r="AB27" s="124">
        <v>0</v>
      </c>
      <c r="AC27" s="124">
        <v>0</v>
      </c>
      <c r="AD27" s="124">
        <v>0</v>
      </c>
      <c r="AE27" s="124">
        <v>0</v>
      </c>
      <c r="AF27" s="124">
        <v>0</v>
      </c>
      <c r="AG27" s="123">
        <v>0</v>
      </c>
      <c r="AH27" s="123">
        <v>0</v>
      </c>
      <c r="AI27" s="124">
        <v>0</v>
      </c>
      <c r="AJ27" s="124">
        <v>0</v>
      </c>
      <c r="AK27" s="124">
        <v>0</v>
      </c>
      <c r="AL27" s="124">
        <v>0</v>
      </c>
      <c r="AM27" s="124">
        <v>0</v>
      </c>
      <c r="AN27" s="123">
        <v>0</v>
      </c>
      <c r="AO27" s="123">
        <v>0</v>
      </c>
      <c r="AP27" s="124">
        <v>0</v>
      </c>
      <c r="AQ27" s="124">
        <v>0</v>
      </c>
      <c r="AR27" s="124">
        <v>0</v>
      </c>
      <c r="AS27" s="124">
        <v>0</v>
      </c>
      <c r="AT27" s="124">
        <v>0</v>
      </c>
      <c r="AU27" s="123">
        <v>0</v>
      </c>
      <c r="AV27" s="123">
        <v>0</v>
      </c>
      <c r="AW27" s="123">
        <v>0</v>
      </c>
      <c r="AX27" s="123">
        <v>0</v>
      </c>
      <c r="AY27" s="123">
        <v>0</v>
      </c>
      <c r="AZ27" s="123">
        <v>0</v>
      </c>
      <c r="BA27" s="123">
        <v>0</v>
      </c>
      <c r="BB27" s="94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103">
        <v>0</v>
      </c>
    </row>
    <row r="28" spans="1:75" ht="41.25" customHeight="1" collapsed="1" x14ac:dyDescent="0.25">
      <c r="A28" s="121">
        <v>5</v>
      </c>
      <c r="B28" s="122" t="s">
        <v>46</v>
      </c>
      <c r="C28" s="123">
        <v>46</v>
      </c>
      <c r="D28" s="124">
        <v>373.11629999999997</v>
      </c>
      <c r="E28" s="124">
        <v>269.86799999999999</v>
      </c>
      <c r="F28" s="124">
        <v>34.026000000000003</v>
      </c>
      <c r="G28" s="124">
        <v>5.8170000000000002</v>
      </c>
      <c r="H28" s="124">
        <v>0</v>
      </c>
      <c r="I28" s="123">
        <v>503</v>
      </c>
      <c r="J28" s="123">
        <v>46</v>
      </c>
      <c r="K28" s="124">
        <v>373116.3</v>
      </c>
      <c r="L28" s="124">
        <v>269.86799999999999</v>
      </c>
      <c r="M28" s="124">
        <v>34.026000000000003</v>
      </c>
      <c r="N28" s="124">
        <v>5.8170000000000002</v>
      </c>
      <c r="O28" s="124">
        <v>0</v>
      </c>
      <c r="P28" s="123">
        <v>503</v>
      </c>
      <c r="Q28" s="123">
        <v>11</v>
      </c>
      <c r="R28" s="124">
        <v>14894</v>
      </c>
      <c r="S28" s="124">
        <v>2.5</v>
      </c>
      <c r="T28" s="124">
        <v>2.7440000000000002</v>
      </c>
      <c r="U28" s="124">
        <v>0</v>
      </c>
      <c r="V28" s="124">
        <v>0</v>
      </c>
      <c r="W28" s="123">
        <v>55</v>
      </c>
      <c r="X28" s="123">
        <v>1</v>
      </c>
      <c r="Y28" s="124">
        <v>2000</v>
      </c>
      <c r="Z28" s="123">
        <v>10</v>
      </c>
      <c r="AA28" s="123">
        <v>0</v>
      </c>
      <c r="AB28" s="124">
        <v>0</v>
      </c>
      <c r="AC28" s="124">
        <v>0</v>
      </c>
      <c r="AD28" s="124">
        <v>0</v>
      </c>
      <c r="AE28" s="124">
        <v>0</v>
      </c>
      <c r="AF28" s="124">
        <v>0</v>
      </c>
      <c r="AG28" s="123">
        <v>0</v>
      </c>
      <c r="AH28" s="123">
        <v>0</v>
      </c>
      <c r="AI28" s="124">
        <v>0</v>
      </c>
      <c r="AJ28" s="124">
        <v>0</v>
      </c>
      <c r="AK28" s="124">
        <v>0</v>
      </c>
      <c r="AL28" s="124">
        <v>0</v>
      </c>
      <c r="AM28" s="124">
        <v>0</v>
      </c>
      <c r="AN28" s="123">
        <v>0</v>
      </c>
      <c r="AO28" s="123">
        <v>0</v>
      </c>
      <c r="AP28" s="124">
        <v>0</v>
      </c>
      <c r="AQ28" s="124">
        <v>0</v>
      </c>
      <c r="AR28" s="124">
        <v>0</v>
      </c>
      <c r="AS28" s="124">
        <v>0</v>
      </c>
      <c r="AT28" s="124">
        <v>0</v>
      </c>
      <c r="AU28" s="123">
        <v>0</v>
      </c>
      <c r="AV28" s="123">
        <v>-1</v>
      </c>
      <c r="AW28" s="123">
        <v>-2000</v>
      </c>
      <c r="AX28" s="123">
        <v>-10</v>
      </c>
      <c r="AY28" s="123">
        <v>3</v>
      </c>
      <c r="AZ28" s="123">
        <v>5.2439999999999998</v>
      </c>
      <c r="BA28" s="123">
        <v>21</v>
      </c>
      <c r="BB28" s="94">
        <v>3</v>
      </c>
      <c r="BC28" s="96">
        <v>5.2439999999999998</v>
      </c>
      <c r="BD28" s="96">
        <v>2.5</v>
      </c>
      <c r="BE28" s="96">
        <v>2.7440000000000002</v>
      </c>
      <c r="BF28" s="96">
        <v>0</v>
      </c>
      <c r="BG28" s="96">
        <v>0</v>
      </c>
      <c r="BH28" s="103">
        <v>21</v>
      </c>
    </row>
    <row r="29" spans="1:75" ht="20.25" hidden="1" outlineLevel="1" x14ac:dyDescent="0.25">
      <c r="A29" s="125">
        <v>1</v>
      </c>
      <c r="B29" s="126" t="s">
        <v>248</v>
      </c>
      <c r="C29" s="127">
        <v>19</v>
      </c>
      <c r="D29" s="128">
        <v>101.63</v>
      </c>
      <c r="E29" s="128">
        <v>87.35</v>
      </c>
      <c r="F29" s="128">
        <v>11.9</v>
      </c>
      <c r="G29" s="128">
        <v>0.2</v>
      </c>
      <c r="H29" s="128">
        <v>0</v>
      </c>
      <c r="I29" s="127">
        <v>195</v>
      </c>
      <c r="J29" s="127">
        <v>19</v>
      </c>
      <c r="K29" s="124">
        <v>0</v>
      </c>
      <c r="L29" s="128">
        <v>87.35</v>
      </c>
      <c r="M29" s="128">
        <v>11.9</v>
      </c>
      <c r="N29" s="128">
        <v>0.2</v>
      </c>
      <c r="O29" s="128">
        <v>0</v>
      </c>
      <c r="P29" s="127">
        <v>195</v>
      </c>
      <c r="Q29" s="127">
        <v>1</v>
      </c>
      <c r="R29" s="128">
        <v>2000</v>
      </c>
      <c r="S29" s="128">
        <v>1</v>
      </c>
      <c r="T29" s="128">
        <v>1</v>
      </c>
      <c r="U29" s="128">
        <v>0</v>
      </c>
      <c r="V29" s="128">
        <v>0</v>
      </c>
      <c r="W29" s="127">
        <v>10</v>
      </c>
      <c r="X29" s="127">
        <v>1</v>
      </c>
      <c r="Y29" s="128">
        <v>2000</v>
      </c>
      <c r="Z29" s="127">
        <v>10</v>
      </c>
      <c r="AA29" s="123">
        <v>0</v>
      </c>
      <c r="AB29" s="124">
        <v>0</v>
      </c>
      <c r="AC29" s="124">
        <v>0</v>
      </c>
      <c r="AD29" s="124">
        <v>0</v>
      </c>
      <c r="AE29" s="124">
        <v>0</v>
      </c>
      <c r="AF29" s="124">
        <v>0</v>
      </c>
      <c r="AG29" s="123">
        <v>0</v>
      </c>
      <c r="AH29" s="123">
        <v>0</v>
      </c>
      <c r="AI29" s="124">
        <v>0</v>
      </c>
      <c r="AJ29" s="124">
        <v>0</v>
      </c>
      <c r="AK29" s="124">
        <v>0</v>
      </c>
      <c r="AL29" s="124">
        <v>0</v>
      </c>
      <c r="AM29" s="124">
        <v>0</v>
      </c>
      <c r="AN29" s="123">
        <v>0</v>
      </c>
      <c r="AO29" s="123">
        <v>0</v>
      </c>
      <c r="AP29" s="124">
        <v>0</v>
      </c>
      <c r="AQ29" s="124">
        <v>0</v>
      </c>
      <c r="AR29" s="124">
        <v>0</v>
      </c>
      <c r="AS29" s="124">
        <v>0</v>
      </c>
      <c r="AT29" s="124">
        <v>0</v>
      </c>
      <c r="AU29" s="123">
        <v>0</v>
      </c>
      <c r="AV29" s="123">
        <v>-1</v>
      </c>
      <c r="AW29" s="123">
        <v>-2000</v>
      </c>
      <c r="AX29" s="123">
        <v>-10</v>
      </c>
      <c r="AY29" s="123">
        <v>1</v>
      </c>
      <c r="AZ29" s="123">
        <v>2</v>
      </c>
      <c r="BA29" s="123">
        <v>10</v>
      </c>
      <c r="BB29" s="94">
        <v>1</v>
      </c>
      <c r="BC29" s="96">
        <v>2</v>
      </c>
      <c r="BD29" s="96">
        <v>1</v>
      </c>
      <c r="BE29" s="96">
        <v>1</v>
      </c>
      <c r="BF29" s="96">
        <v>0</v>
      </c>
      <c r="BG29" s="96">
        <v>0</v>
      </c>
      <c r="BH29" s="103">
        <v>10</v>
      </c>
    </row>
    <row r="30" spans="1:75" ht="20.25" hidden="1" outlineLevel="1" x14ac:dyDescent="0.25">
      <c r="A30" s="125">
        <v>2</v>
      </c>
      <c r="B30" s="126" t="s">
        <v>249</v>
      </c>
      <c r="C30" s="127">
        <v>10</v>
      </c>
      <c r="D30" s="128">
        <v>160.09229999999999</v>
      </c>
      <c r="E30" s="128">
        <v>90.337999999999994</v>
      </c>
      <c r="F30" s="128">
        <v>2.9119999999999999</v>
      </c>
      <c r="G30" s="128">
        <v>5.617</v>
      </c>
      <c r="H30" s="128">
        <v>0</v>
      </c>
      <c r="I30" s="127">
        <v>159</v>
      </c>
      <c r="J30" s="127">
        <v>10</v>
      </c>
      <c r="K30" s="124">
        <v>0</v>
      </c>
      <c r="L30" s="128">
        <v>90.337999999999994</v>
      </c>
      <c r="M30" s="128">
        <v>2.9119999999999999</v>
      </c>
      <c r="N30" s="128">
        <v>5.617</v>
      </c>
      <c r="O30" s="128">
        <v>0</v>
      </c>
      <c r="P30" s="127">
        <v>159</v>
      </c>
      <c r="Q30" s="127">
        <v>3</v>
      </c>
      <c r="R30" s="128">
        <v>4000</v>
      </c>
      <c r="S30" s="128">
        <v>1</v>
      </c>
      <c r="T30" s="128">
        <v>1</v>
      </c>
      <c r="U30" s="128">
        <v>0</v>
      </c>
      <c r="V30" s="128">
        <v>0</v>
      </c>
      <c r="W30" s="127">
        <v>14</v>
      </c>
      <c r="X30" s="127"/>
      <c r="Y30" s="128"/>
      <c r="Z30" s="127"/>
      <c r="AA30" s="123">
        <v>0</v>
      </c>
      <c r="AB30" s="124">
        <v>0</v>
      </c>
      <c r="AC30" s="124">
        <v>0</v>
      </c>
      <c r="AD30" s="124">
        <v>0</v>
      </c>
      <c r="AE30" s="124">
        <v>0</v>
      </c>
      <c r="AF30" s="124">
        <v>0</v>
      </c>
      <c r="AG30" s="123">
        <v>0</v>
      </c>
      <c r="AH30" s="123">
        <v>0</v>
      </c>
      <c r="AI30" s="124">
        <v>0</v>
      </c>
      <c r="AJ30" s="124">
        <v>0</v>
      </c>
      <c r="AK30" s="124">
        <v>0</v>
      </c>
      <c r="AL30" s="124">
        <v>0</v>
      </c>
      <c r="AM30" s="124">
        <v>0</v>
      </c>
      <c r="AN30" s="123">
        <v>0</v>
      </c>
      <c r="AO30" s="123">
        <v>0</v>
      </c>
      <c r="AP30" s="124">
        <v>0</v>
      </c>
      <c r="AQ30" s="124">
        <v>0</v>
      </c>
      <c r="AR30" s="124">
        <v>0</v>
      </c>
      <c r="AS30" s="124">
        <v>0</v>
      </c>
      <c r="AT30" s="124">
        <v>0</v>
      </c>
      <c r="AU30" s="123">
        <v>0</v>
      </c>
      <c r="AV30" s="123">
        <v>0</v>
      </c>
      <c r="AW30" s="123">
        <v>0</v>
      </c>
      <c r="AX30" s="123">
        <v>0</v>
      </c>
      <c r="AY30" s="123">
        <v>1</v>
      </c>
      <c r="AZ30" s="123">
        <v>2</v>
      </c>
      <c r="BA30" s="123">
        <v>4</v>
      </c>
      <c r="BB30" s="94">
        <v>1</v>
      </c>
      <c r="BC30" s="96">
        <v>2</v>
      </c>
      <c r="BD30" s="96">
        <v>1</v>
      </c>
      <c r="BE30" s="96">
        <v>1</v>
      </c>
      <c r="BF30" s="96">
        <v>0</v>
      </c>
      <c r="BG30" s="96">
        <v>0</v>
      </c>
      <c r="BH30" s="103">
        <v>4</v>
      </c>
    </row>
    <row r="31" spans="1:75" ht="20.25" hidden="1" outlineLevel="1" x14ac:dyDescent="0.25">
      <c r="A31" s="125">
        <v>3</v>
      </c>
      <c r="B31" s="126" t="s">
        <v>223</v>
      </c>
      <c r="C31" s="127">
        <v>4</v>
      </c>
      <c r="D31" s="128">
        <v>29.974</v>
      </c>
      <c r="E31" s="128">
        <v>28.73</v>
      </c>
      <c r="F31" s="128">
        <v>1.244</v>
      </c>
      <c r="G31" s="128">
        <v>0</v>
      </c>
      <c r="H31" s="128">
        <v>0</v>
      </c>
      <c r="I31" s="127">
        <v>67</v>
      </c>
      <c r="J31" s="127">
        <v>4</v>
      </c>
      <c r="K31" s="124">
        <v>0</v>
      </c>
      <c r="L31" s="128">
        <v>28.73</v>
      </c>
      <c r="M31" s="128">
        <v>1.244</v>
      </c>
      <c r="N31" s="128">
        <v>0</v>
      </c>
      <c r="O31" s="128">
        <v>0</v>
      </c>
      <c r="P31" s="127">
        <v>67</v>
      </c>
      <c r="Q31" s="127">
        <v>2</v>
      </c>
      <c r="R31" s="128">
        <v>2744</v>
      </c>
      <c r="S31" s="128">
        <v>0.5</v>
      </c>
      <c r="T31" s="128">
        <v>0.74399999999999999</v>
      </c>
      <c r="U31" s="128">
        <v>0</v>
      </c>
      <c r="V31" s="128">
        <v>0</v>
      </c>
      <c r="W31" s="127">
        <v>12</v>
      </c>
      <c r="X31" s="127"/>
      <c r="Y31" s="128"/>
      <c r="Z31" s="127"/>
      <c r="AA31" s="123">
        <v>0</v>
      </c>
      <c r="AB31" s="124">
        <v>0</v>
      </c>
      <c r="AC31" s="124">
        <v>0</v>
      </c>
      <c r="AD31" s="124">
        <v>0</v>
      </c>
      <c r="AE31" s="124">
        <v>0</v>
      </c>
      <c r="AF31" s="124">
        <v>0</v>
      </c>
      <c r="AG31" s="123">
        <v>0</v>
      </c>
      <c r="AH31" s="123">
        <v>0</v>
      </c>
      <c r="AI31" s="124">
        <v>0</v>
      </c>
      <c r="AJ31" s="124">
        <v>0</v>
      </c>
      <c r="AK31" s="124">
        <v>0</v>
      </c>
      <c r="AL31" s="124">
        <v>0</v>
      </c>
      <c r="AM31" s="124">
        <v>0</v>
      </c>
      <c r="AN31" s="123">
        <v>0</v>
      </c>
      <c r="AO31" s="123">
        <v>0</v>
      </c>
      <c r="AP31" s="124">
        <v>0</v>
      </c>
      <c r="AQ31" s="124">
        <v>0</v>
      </c>
      <c r="AR31" s="124">
        <v>0</v>
      </c>
      <c r="AS31" s="124">
        <v>0</v>
      </c>
      <c r="AT31" s="124">
        <v>0</v>
      </c>
      <c r="AU31" s="123">
        <v>0</v>
      </c>
      <c r="AV31" s="123">
        <v>0</v>
      </c>
      <c r="AW31" s="123">
        <v>0</v>
      </c>
      <c r="AX31" s="123">
        <v>0</v>
      </c>
      <c r="AY31" s="123">
        <v>1</v>
      </c>
      <c r="AZ31" s="123">
        <v>1.244</v>
      </c>
      <c r="BA31" s="123">
        <v>7</v>
      </c>
      <c r="BB31" s="94">
        <v>1</v>
      </c>
      <c r="BC31" s="96">
        <v>1.244</v>
      </c>
      <c r="BD31" s="96">
        <v>0.5</v>
      </c>
      <c r="BE31" s="96">
        <v>0.74399999999999999</v>
      </c>
      <c r="BF31" s="96">
        <v>0</v>
      </c>
      <c r="BG31" s="96">
        <v>0</v>
      </c>
      <c r="BH31" s="103">
        <v>7</v>
      </c>
    </row>
    <row r="32" spans="1:75" ht="20.25" hidden="1" outlineLevel="2" x14ac:dyDescent="0.25">
      <c r="A32" s="125">
        <v>4</v>
      </c>
      <c r="B32" s="126" t="s">
        <v>250</v>
      </c>
      <c r="C32" s="127">
        <v>10</v>
      </c>
      <c r="D32" s="128">
        <v>79.45</v>
      </c>
      <c r="E32" s="128">
        <v>62.65</v>
      </c>
      <c r="F32" s="128">
        <v>16.8</v>
      </c>
      <c r="G32" s="128">
        <v>0</v>
      </c>
      <c r="H32" s="128">
        <v>0</v>
      </c>
      <c r="I32" s="127">
        <v>67</v>
      </c>
      <c r="J32" s="127">
        <v>10</v>
      </c>
      <c r="K32" s="124">
        <v>0</v>
      </c>
      <c r="L32" s="128">
        <v>62.65</v>
      </c>
      <c r="M32" s="128">
        <v>16.8</v>
      </c>
      <c r="N32" s="128">
        <v>0</v>
      </c>
      <c r="O32" s="128">
        <v>0</v>
      </c>
      <c r="P32" s="127">
        <v>67</v>
      </c>
      <c r="Q32" s="127">
        <v>5</v>
      </c>
      <c r="R32" s="128">
        <v>6150</v>
      </c>
      <c r="S32" s="128">
        <v>0</v>
      </c>
      <c r="T32" s="128">
        <v>0</v>
      </c>
      <c r="U32" s="128">
        <v>0</v>
      </c>
      <c r="V32" s="128">
        <v>0</v>
      </c>
      <c r="W32" s="127">
        <v>19</v>
      </c>
      <c r="X32" s="127">
        <v>0</v>
      </c>
      <c r="Y32" s="128">
        <v>0</v>
      </c>
      <c r="Z32" s="127">
        <v>0</v>
      </c>
      <c r="AA32" s="123">
        <v>0</v>
      </c>
      <c r="AB32" s="124">
        <v>0</v>
      </c>
      <c r="AC32" s="124">
        <v>0</v>
      </c>
      <c r="AD32" s="124">
        <v>0</v>
      </c>
      <c r="AE32" s="124">
        <v>0</v>
      </c>
      <c r="AF32" s="124">
        <v>0</v>
      </c>
      <c r="AG32" s="123">
        <v>0</v>
      </c>
      <c r="AH32" s="123">
        <v>0</v>
      </c>
      <c r="AI32" s="124">
        <v>0</v>
      </c>
      <c r="AJ32" s="124">
        <v>0</v>
      </c>
      <c r="AK32" s="124">
        <v>0</v>
      </c>
      <c r="AL32" s="124">
        <v>0</v>
      </c>
      <c r="AM32" s="124">
        <v>0</v>
      </c>
      <c r="AN32" s="123">
        <v>0</v>
      </c>
      <c r="AO32" s="123">
        <v>0</v>
      </c>
      <c r="AP32" s="124">
        <v>0</v>
      </c>
      <c r="AQ32" s="124">
        <v>0</v>
      </c>
      <c r="AR32" s="124">
        <v>0</v>
      </c>
      <c r="AS32" s="124">
        <v>0</v>
      </c>
      <c r="AT32" s="124">
        <v>0</v>
      </c>
      <c r="AU32" s="123">
        <v>0</v>
      </c>
      <c r="AV32" s="123">
        <v>0</v>
      </c>
      <c r="AW32" s="123">
        <v>0</v>
      </c>
      <c r="AX32" s="123">
        <v>0</v>
      </c>
      <c r="AY32" s="123">
        <v>0</v>
      </c>
      <c r="AZ32" s="123">
        <v>0</v>
      </c>
      <c r="BA32" s="123">
        <v>0</v>
      </c>
      <c r="BB32" s="94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103">
        <v>0</v>
      </c>
    </row>
    <row r="33" spans="1:60" ht="41.25" customHeight="1" collapsed="1" x14ac:dyDescent="0.25">
      <c r="A33" s="121">
        <v>6</v>
      </c>
      <c r="B33" s="122" t="s">
        <v>48</v>
      </c>
      <c r="C33" s="123">
        <v>47</v>
      </c>
      <c r="D33" s="124">
        <v>531.36699999999996</v>
      </c>
      <c r="E33" s="124">
        <v>480.45</v>
      </c>
      <c r="F33" s="124">
        <v>42.23</v>
      </c>
      <c r="G33" s="124">
        <v>0.2</v>
      </c>
      <c r="H33" s="124">
        <v>0.53</v>
      </c>
      <c r="I33" s="123">
        <v>767</v>
      </c>
      <c r="J33" s="123">
        <v>47</v>
      </c>
      <c r="K33" s="124">
        <v>531367</v>
      </c>
      <c r="L33" s="124">
        <v>480.45</v>
      </c>
      <c r="M33" s="124">
        <v>42.23</v>
      </c>
      <c r="N33" s="124">
        <v>0.2</v>
      </c>
      <c r="O33" s="124">
        <v>0.53</v>
      </c>
      <c r="P33" s="123">
        <v>767</v>
      </c>
      <c r="Q33" s="123">
        <v>2</v>
      </c>
      <c r="R33" s="124">
        <v>4000</v>
      </c>
      <c r="S33" s="124">
        <v>0</v>
      </c>
      <c r="T33" s="124">
        <v>0</v>
      </c>
      <c r="U33" s="124">
        <v>0</v>
      </c>
      <c r="V33" s="124">
        <v>0</v>
      </c>
      <c r="W33" s="123">
        <v>8</v>
      </c>
      <c r="X33" s="123">
        <v>0</v>
      </c>
      <c r="Y33" s="124">
        <v>0</v>
      </c>
      <c r="Z33" s="123">
        <v>0</v>
      </c>
      <c r="AA33" s="123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3">
        <v>0</v>
      </c>
      <c r="AH33" s="123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3">
        <v>0</v>
      </c>
      <c r="AO33" s="123">
        <v>0</v>
      </c>
      <c r="AP33" s="124">
        <v>0</v>
      </c>
      <c r="AQ33" s="124">
        <v>0</v>
      </c>
      <c r="AR33" s="124">
        <v>0</v>
      </c>
      <c r="AS33" s="124">
        <v>0</v>
      </c>
      <c r="AT33" s="124">
        <v>0</v>
      </c>
      <c r="AU33" s="123">
        <v>0</v>
      </c>
      <c r="AV33" s="123">
        <v>0</v>
      </c>
      <c r="AW33" s="123">
        <v>0</v>
      </c>
      <c r="AX33" s="123">
        <v>0</v>
      </c>
      <c r="AY33" s="123">
        <v>0</v>
      </c>
      <c r="AZ33" s="123">
        <v>0</v>
      </c>
      <c r="BA33" s="123">
        <v>0</v>
      </c>
      <c r="BB33" s="94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103">
        <v>0</v>
      </c>
    </row>
    <row r="34" spans="1:60" ht="20.25" hidden="1" outlineLevel="1" x14ac:dyDescent="0.25">
      <c r="A34" s="125">
        <v>1</v>
      </c>
      <c r="B34" s="126" t="s">
        <v>248</v>
      </c>
      <c r="C34" s="127">
        <v>16</v>
      </c>
      <c r="D34" s="128">
        <v>73.867000000000004</v>
      </c>
      <c r="E34" s="128">
        <v>30.4</v>
      </c>
      <c r="F34" s="128">
        <v>38.35</v>
      </c>
      <c r="G34" s="128">
        <v>0</v>
      </c>
      <c r="H34" s="128">
        <v>0.43</v>
      </c>
      <c r="I34" s="127">
        <v>107</v>
      </c>
      <c r="J34" s="127">
        <v>16</v>
      </c>
      <c r="K34" s="124">
        <v>0</v>
      </c>
      <c r="L34" s="128">
        <v>30.4</v>
      </c>
      <c r="M34" s="128">
        <v>38.35</v>
      </c>
      <c r="N34" s="128">
        <v>0</v>
      </c>
      <c r="O34" s="128">
        <v>0.43</v>
      </c>
      <c r="P34" s="127">
        <v>107</v>
      </c>
      <c r="Q34" s="127">
        <v>2</v>
      </c>
      <c r="R34" s="128">
        <v>4000</v>
      </c>
      <c r="S34" s="128">
        <v>0</v>
      </c>
      <c r="T34" s="128">
        <v>0</v>
      </c>
      <c r="U34" s="128">
        <v>0</v>
      </c>
      <c r="V34" s="128">
        <v>0</v>
      </c>
      <c r="W34" s="127">
        <v>8</v>
      </c>
      <c r="X34" s="127">
        <v>0</v>
      </c>
      <c r="Y34" s="128">
        <v>0</v>
      </c>
      <c r="Z34" s="127">
        <v>0</v>
      </c>
      <c r="AA34" s="123">
        <v>0</v>
      </c>
      <c r="AB34" s="124">
        <v>0</v>
      </c>
      <c r="AC34" s="124">
        <v>0</v>
      </c>
      <c r="AD34" s="124">
        <v>0</v>
      </c>
      <c r="AE34" s="124">
        <v>0</v>
      </c>
      <c r="AF34" s="124">
        <v>0</v>
      </c>
      <c r="AG34" s="123">
        <v>0</v>
      </c>
      <c r="AH34" s="123">
        <v>0</v>
      </c>
      <c r="AI34" s="124">
        <v>0</v>
      </c>
      <c r="AJ34" s="124">
        <v>0</v>
      </c>
      <c r="AK34" s="124">
        <v>0</v>
      </c>
      <c r="AL34" s="124">
        <v>0</v>
      </c>
      <c r="AM34" s="124">
        <v>0</v>
      </c>
      <c r="AN34" s="123">
        <v>0</v>
      </c>
      <c r="AO34" s="123">
        <v>0</v>
      </c>
      <c r="AP34" s="124">
        <v>0</v>
      </c>
      <c r="AQ34" s="124">
        <v>0</v>
      </c>
      <c r="AR34" s="124">
        <v>0</v>
      </c>
      <c r="AS34" s="124">
        <v>0</v>
      </c>
      <c r="AT34" s="124">
        <v>0</v>
      </c>
      <c r="AU34" s="123">
        <v>0</v>
      </c>
      <c r="AV34" s="123">
        <v>0</v>
      </c>
      <c r="AW34" s="123">
        <v>0</v>
      </c>
      <c r="AX34" s="123">
        <v>0</v>
      </c>
      <c r="AY34" s="123">
        <v>0</v>
      </c>
      <c r="AZ34" s="123">
        <v>0</v>
      </c>
      <c r="BA34" s="123">
        <v>0</v>
      </c>
      <c r="BB34" s="94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103">
        <v>0</v>
      </c>
    </row>
    <row r="35" spans="1:60" ht="20.25" hidden="1" outlineLevel="1" x14ac:dyDescent="0.25">
      <c r="A35" s="125">
        <v>2</v>
      </c>
      <c r="B35" s="126" t="s">
        <v>249</v>
      </c>
      <c r="C35" s="127">
        <v>9</v>
      </c>
      <c r="D35" s="128">
        <v>390.5</v>
      </c>
      <c r="E35" s="128">
        <v>390.5</v>
      </c>
      <c r="F35" s="128">
        <v>0</v>
      </c>
      <c r="G35" s="128">
        <v>0</v>
      </c>
      <c r="H35" s="128">
        <v>0</v>
      </c>
      <c r="I35" s="127">
        <v>429</v>
      </c>
      <c r="J35" s="127">
        <v>9</v>
      </c>
      <c r="K35" s="124">
        <v>0</v>
      </c>
      <c r="L35" s="128">
        <v>390.5</v>
      </c>
      <c r="M35" s="128">
        <v>0</v>
      </c>
      <c r="N35" s="128">
        <v>0</v>
      </c>
      <c r="O35" s="128">
        <v>0</v>
      </c>
      <c r="P35" s="127">
        <v>429</v>
      </c>
      <c r="Q35" s="127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7">
        <v>0</v>
      </c>
      <c r="X35" s="127">
        <v>0</v>
      </c>
      <c r="Y35" s="128">
        <v>0</v>
      </c>
      <c r="Z35" s="127">
        <v>0</v>
      </c>
      <c r="AA35" s="123">
        <v>0</v>
      </c>
      <c r="AB35" s="124">
        <v>0</v>
      </c>
      <c r="AC35" s="124">
        <v>0</v>
      </c>
      <c r="AD35" s="124">
        <v>0</v>
      </c>
      <c r="AE35" s="124">
        <v>0</v>
      </c>
      <c r="AF35" s="124">
        <v>0</v>
      </c>
      <c r="AG35" s="123">
        <v>0</v>
      </c>
      <c r="AH35" s="123">
        <v>0</v>
      </c>
      <c r="AI35" s="124">
        <v>0</v>
      </c>
      <c r="AJ35" s="124">
        <v>0</v>
      </c>
      <c r="AK35" s="124">
        <v>0</v>
      </c>
      <c r="AL35" s="124">
        <v>0</v>
      </c>
      <c r="AM35" s="124">
        <v>0</v>
      </c>
      <c r="AN35" s="123">
        <v>0</v>
      </c>
      <c r="AO35" s="123">
        <v>0</v>
      </c>
      <c r="AP35" s="124">
        <v>0</v>
      </c>
      <c r="AQ35" s="124">
        <v>0</v>
      </c>
      <c r="AR35" s="124">
        <v>0</v>
      </c>
      <c r="AS35" s="124">
        <v>0</v>
      </c>
      <c r="AT35" s="124">
        <v>0</v>
      </c>
      <c r="AU35" s="123">
        <v>0</v>
      </c>
      <c r="AV35" s="123">
        <v>0</v>
      </c>
      <c r="AW35" s="123">
        <v>0</v>
      </c>
      <c r="AX35" s="123">
        <v>0</v>
      </c>
      <c r="AY35" s="123">
        <v>0</v>
      </c>
      <c r="AZ35" s="123">
        <v>0</v>
      </c>
      <c r="BA35" s="123">
        <v>0</v>
      </c>
      <c r="BB35" s="94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103">
        <v>0</v>
      </c>
    </row>
    <row r="36" spans="1:60" ht="20.25" hidden="1" outlineLevel="1" x14ac:dyDescent="0.25">
      <c r="A36" s="125">
        <v>3</v>
      </c>
      <c r="B36" s="126" t="s">
        <v>223</v>
      </c>
      <c r="C36" s="127">
        <v>7</v>
      </c>
      <c r="D36" s="128">
        <v>8.2899999999999991</v>
      </c>
      <c r="E36" s="128">
        <v>5.3</v>
      </c>
      <c r="F36" s="128">
        <v>1.8</v>
      </c>
      <c r="G36" s="128">
        <v>0</v>
      </c>
      <c r="H36" s="128">
        <v>0.1</v>
      </c>
      <c r="I36" s="127">
        <v>29</v>
      </c>
      <c r="J36" s="127">
        <v>7</v>
      </c>
      <c r="K36" s="124">
        <v>0</v>
      </c>
      <c r="L36" s="128">
        <v>5.3</v>
      </c>
      <c r="M36" s="128">
        <v>1.8</v>
      </c>
      <c r="N36" s="128">
        <v>0</v>
      </c>
      <c r="O36" s="128">
        <v>0.1</v>
      </c>
      <c r="P36" s="127">
        <v>29</v>
      </c>
      <c r="Q36" s="127">
        <v>0</v>
      </c>
      <c r="R36" s="128">
        <v>0</v>
      </c>
      <c r="S36" s="128">
        <v>0</v>
      </c>
      <c r="T36" s="128">
        <v>0</v>
      </c>
      <c r="U36" s="128">
        <v>0</v>
      </c>
      <c r="V36" s="128">
        <v>0</v>
      </c>
      <c r="W36" s="127">
        <v>0</v>
      </c>
      <c r="X36" s="127">
        <v>0</v>
      </c>
      <c r="Y36" s="128">
        <v>0</v>
      </c>
      <c r="Z36" s="127">
        <v>0</v>
      </c>
      <c r="AA36" s="123">
        <v>0</v>
      </c>
      <c r="AB36" s="124">
        <v>0</v>
      </c>
      <c r="AC36" s="124">
        <v>0</v>
      </c>
      <c r="AD36" s="124">
        <v>0</v>
      </c>
      <c r="AE36" s="124">
        <v>0</v>
      </c>
      <c r="AF36" s="124">
        <v>0</v>
      </c>
      <c r="AG36" s="123">
        <v>0</v>
      </c>
      <c r="AH36" s="123">
        <v>0</v>
      </c>
      <c r="AI36" s="124">
        <v>0</v>
      </c>
      <c r="AJ36" s="124">
        <v>0</v>
      </c>
      <c r="AK36" s="124">
        <v>0</v>
      </c>
      <c r="AL36" s="124">
        <v>0</v>
      </c>
      <c r="AM36" s="124">
        <v>0</v>
      </c>
      <c r="AN36" s="123">
        <v>0</v>
      </c>
      <c r="AO36" s="123">
        <v>0</v>
      </c>
      <c r="AP36" s="124">
        <v>0</v>
      </c>
      <c r="AQ36" s="124">
        <v>0</v>
      </c>
      <c r="AR36" s="124">
        <v>0</v>
      </c>
      <c r="AS36" s="124">
        <v>0</v>
      </c>
      <c r="AT36" s="124">
        <v>0</v>
      </c>
      <c r="AU36" s="123">
        <v>0</v>
      </c>
      <c r="AV36" s="123">
        <v>0</v>
      </c>
      <c r="AW36" s="123">
        <v>0</v>
      </c>
      <c r="AX36" s="123">
        <v>0</v>
      </c>
      <c r="AY36" s="123">
        <v>0</v>
      </c>
      <c r="AZ36" s="123">
        <v>0</v>
      </c>
      <c r="BA36" s="123">
        <v>0</v>
      </c>
      <c r="BB36" s="94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103">
        <v>0</v>
      </c>
    </row>
    <row r="37" spans="1:60" ht="20.25" hidden="1" outlineLevel="2" x14ac:dyDescent="0.25">
      <c r="A37" s="125">
        <v>4</v>
      </c>
      <c r="B37" s="126" t="s">
        <v>250</v>
      </c>
      <c r="C37" s="127">
        <v>12</v>
      </c>
      <c r="D37" s="128">
        <v>51.51</v>
      </c>
      <c r="E37" s="128">
        <v>47.05</v>
      </c>
      <c r="F37" s="128">
        <v>2.08</v>
      </c>
      <c r="G37" s="128">
        <v>0.2</v>
      </c>
      <c r="H37" s="128">
        <v>0</v>
      </c>
      <c r="I37" s="127">
        <v>170</v>
      </c>
      <c r="J37" s="127">
        <v>12</v>
      </c>
      <c r="K37" s="124">
        <v>0</v>
      </c>
      <c r="L37" s="128">
        <v>47.05</v>
      </c>
      <c r="M37" s="128">
        <v>2.08</v>
      </c>
      <c r="N37" s="128">
        <v>0.2</v>
      </c>
      <c r="O37" s="128">
        <v>0</v>
      </c>
      <c r="P37" s="127">
        <v>170</v>
      </c>
      <c r="Q37" s="127">
        <v>0</v>
      </c>
      <c r="R37" s="128">
        <v>0</v>
      </c>
      <c r="S37" s="128">
        <v>0</v>
      </c>
      <c r="T37" s="128">
        <v>0</v>
      </c>
      <c r="U37" s="128">
        <v>0</v>
      </c>
      <c r="V37" s="128">
        <v>0</v>
      </c>
      <c r="W37" s="127">
        <v>0</v>
      </c>
      <c r="X37" s="127">
        <v>0</v>
      </c>
      <c r="Y37" s="128">
        <v>0</v>
      </c>
      <c r="Z37" s="127">
        <v>0</v>
      </c>
      <c r="AA37" s="123">
        <v>0</v>
      </c>
      <c r="AB37" s="124">
        <v>0</v>
      </c>
      <c r="AC37" s="124">
        <v>0</v>
      </c>
      <c r="AD37" s="124">
        <v>0</v>
      </c>
      <c r="AE37" s="124">
        <v>0</v>
      </c>
      <c r="AF37" s="124">
        <v>0</v>
      </c>
      <c r="AG37" s="123">
        <v>0</v>
      </c>
      <c r="AH37" s="123">
        <v>0</v>
      </c>
      <c r="AI37" s="124">
        <v>0</v>
      </c>
      <c r="AJ37" s="124">
        <v>0</v>
      </c>
      <c r="AK37" s="124">
        <v>0</v>
      </c>
      <c r="AL37" s="124">
        <v>0</v>
      </c>
      <c r="AM37" s="124">
        <v>0</v>
      </c>
      <c r="AN37" s="123">
        <v>0</v>
      </c>
      <c r="AO37" s="123">
        <v>0</v>
      </c>
      <c r="AP37" s="124">
        <v>0</v>
      </c>
      <c r="AQ37" s="124">
        <v>0</v>
      </c>
      <c r="AR37" s="124">
        <v>0</v>
      </c>
      <c r="AS37" s="124">
        <v>0</v>
      </c>
      <c r="AT37" s="124">
        <v>0</v>
      </c>
      <c r="AU37" s="123">
        <v>0</v>
      </c>
      <c r="AV37" s="123">
        <v>0</v>
      </c>
      <c r="AW37" s="123">
        <v>0</v>
      </c>
      <c r="AX37" s="123">
        <v>0</v>
      </c>
      <c r="AY37" s="123">
        <v>0</v>
      </c>
      <c r="AZ37" s="123">
        <v>0</v>
      </c>
      <c r="BA37" s="123">
        <v>0</v>
      </c>
      <c r="BB37" s="94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103">
        <v>0</v>
      </c>
    </row>
    <row r="38" spans="1:60" ht="41.25" customHeight="1" collapsed="1" x14ac:dyDescent="0.25">
      <c r="A38" s="121">
        <v>7</v>
      </c>
      <c r="B38" s="122" t="s">
        <v>49</v>
      </c>
      <c r="C38" s="123">
        <v>106</v>
      </c>
      <c r="D38" s="124">
        <v>769.22</v>
      </c>
      <c r="E38" s="124">
        <v>300.25</v>
      </c>
      <c r="F38" s="124">
        <v>40.57</v>
      </c>
      <c r="G38" s="124">
        <v>1</v>
      </c>
      <c r="H38" s="124">
        <v>35</v>
      </c>
      <c r="I38" s="123">
        <v>2095</v>
      </c>
      <c r="J38" s="123">
        <v>106</v>
      </c>
      <c r="K38" s="124">
        <v>769220</v>
      </c>
      <c r="L38" s="124">
        <v>300.25</v>
      </c>
      <c r="M38" s="124">
        <v>40.57</v>
      </c>
      <c r="N38" s="124">
        <v>1</v>
      </c>
      <c r="O38" s="124">
        <v>35</v>
      </c>
      <c r="P38" s="123">
        <v>2095</v>
      </c>
      <c r="Q38" s="123">
        <v>22</v>
      </c>
      <c r="R38" s="124">
        <v>16395</v>
      </c>
      <c r="S38" s="124">
        <v>0.2</v>
      </c>
      <c r="T38" s="124">
        <v>0.35</v>
      </c>
      <c r="U38" s="124">
        <v>0</v>
      </c>
      <c r="V38" s="124">
        <v>0</v>
      </c>
      <c r="W38" s="123">
        <v>98</v>
      </c>
      <c r="X38" s="123">
        <v>1</v>
      </c>
      <c r="Y38" s="124">
        <v>550</v>
      </c>
      <c r="Z38" s="123">
        <v>2</v>
      </c>
      <c r="AA38" s="123">
        <v>1</v>
      </c>
      <c r="AB38" s="124">
        <v>550</v>
      </c>
      <c r="AC38" s="124">
        <v>0.2</v>
      </c>
      <c r="AD38" s="124">
        <v>0.35</v>
      </c>
      <c r="AE38" s="124">
        <v>0</v>
      </c>
      <c r="AF38" s="124">
        <v>0</v>
      </c>
      <c r="AG38" s="123">
        <v>2</v>
      </c>
      <c r="AH38" s="123">
        <v>1</v>
      </c>
      <c r="AI38" s="124">
        <v>0.55000000000000004</v>
      </c>
      <c r="AJ38" s="124">
        <v>0.2</v>
      </c>
      <c r="AK38" s="124">
        <v>0.35</v>
      </c>
      <c r="AL38" s="124">
        <v>0</v>
      </c>
      <c r="AM38" s="124">
        <v>0</v>
      </c>
      <c r="AN38" s="123">
        <v>2</v>
      </c>
      <c r="AO38" s="123">
        <v>0</v>
      </c>
      <c r="AP38" s="124">
        <v>0</v>
      </c>
      <c r="AQ38" s="124">
        <v>0</v>
      </c>
      <c r="AR38" s="124">
        <v>0</v>
      </c>
      <c r="AS38" s="124">
        <v>0</v>
      </c>
      <c r="AT38" s="124">
        <v>0</v>
      </c>
      <c r="AU38" s="123">
        <v>0</v>
      </c>
      <c r="AV38" s="123">
        <v>0</v>
      </c>
      <c r="AW38" s="123">
        <v>0</v>
      </c>
      <c r="AX38" s="123">
        <v>0</v>
      </c>
      <c r="AY38" s="123">
        <v>0</v>
      </c>
      <c r="AZ38" s="123">
        <v>0</v>
      </c>
      <c r="BA38" s="123">
        <v>0</v>
      </c>
      <c r="BB38" s="94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103">
        <v>0</v>
      </c>
    </row>
    <row r="39" spans="1:60" ht="20.25" hidden="1" outlineLevel="1" x14ac:dyDescent="0.25">
      <c r="A39" s="125">
        <v>1</v>
      </c>
      <c r="B39" s="126" t="s">
        <v>248</v>
      </c>
      <c r="C39" s="127">
        <v>30</v>
      </c>
      <c r="D39" s="128">
        <v>602.125</v>
      </c>
      <c r="E39" s="128">
        <v>176.05</v>
      </c>
      <c r="F39" s="128">
        <v>9.5749999999999993</v>
      </c>
      <c r="G39" s="128">
        <v>0</v>
      </c>
      <c r="H39" s="128">
        <v>35</v>
      </c>
      <c r="I39" s="127">
        <v>461</v>
      </c>
      <c r="J39" s="127">
        <v>30</v>
      </c>
      <c r="K39" s="124">
        <v>0</v>
      </c>
      <c r="L39" s="128">
        <v>176.05</v>
      </c>
      <c r="M39" s="128">
        <v>9.5749999999999993</v>
      </c>
      <c r="N39" s="128">
        <v>0</v>
      </c>
      <c r="O39" s="128">
        <v>35</v>
      </c>
      <c r="P39" s="127">
        <v>461</v>
      </c>
      <c r="Q39" s="127">
        <v>5</v>
      </c>
      <c r="R39" s="128">
        <v>3500</v>
      </c>
      <c r="S39" s="128">
        <v>0</v>
      </c>
      <c r="T39" s="128">
        <v>0</v>
      </c>
      <c r="U39" s="128">
        <v>0</v>
      </c>
      <c r="V39" s="128">
        <v>0</v>
      </c>
      <c r="W39" s="127">
        <v>21</v>
      </c>
      <c r="X39" s="127">
        <v>0</v>
      </c>
      <c r="Y39" s="128">
        <v>0</v>
      </c>
      <c r="Z39" s="127">
        <v>0</v>
      </c>
      <c r="AA39" s="123">
        <v>0</v>
      </c>
      <c r="AB39" s="124">
        <v>0</v>
      </c>
      <c r="AC39" s="124">
        <v>0</v>
      </c>
      <c r="AD39" s="124">
        <v>0</v>
      </c>
      <c r="AE39" s="124">
        <v>0</v>
      </c>
      <c r="AF39" s="124">
        <v>0</v>
      </c>
      <c r="AG39" s="123">
        <v>0</v>
      </c>
      <c r="AH39" s="123">
        <v>0</v>
      </c>
      <c r="AI39" s="124">
        <v>0</v>
      </c>
      <c r="AJ39" s="124">
        <v>0</v>
      </c>
      <c r="AK39" s="124">
        <v>0</v>
      </c>
      <c r="AL39" s="124">
        <v>0</v>
      </c>
      <c r="AM39" s="124">
        <v>0</v>
      </c>
      <c r="AN39" s="123">
        <v>0</v>
      </c>
      <c r="AO39" s="123">
        <v>0</v>
      </c>
      <c r="AP39" s="124">
        <v>0</v>
      </c>
      <c r="AQ39" s="124">
        <v>0</v>
      </c>
      <c r="AR39" s="124">
        <v>0</v>
      </c>
      <c r="AS39" s="124">
        <v>0</v>
      </c>
      <c r="AT39" s="124">
        <v>0</v>
      </c>
      <c r="AU39" s="123">
        <v>0</v>
      </c>
      <c r="AV39" s="123">
        <v>0</v>
      </c>
      <c r="AW39" s="123">
        <v>0</v>
      </c>
      <c r="AX39" s="123">
        <v>0</v>
      </c>
      <c r="AY39" s="123">
        <v>0</v>
      </c>
      <c r="AZ39" s="123">
        <v>0</v>
      </c>
      <c r="BA39" s="123">
        <v>0</v>
      </c>
      <c r="BB39" s="94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103">
        <v>0</v>
      </c>
    </row>
    <row r="40" spans="1:60" ht="20.25" hidden="1" outlineLevel="1" x14ac:dyDescent="0.25">
      <c r="A40" s="125">
        <v>2</v>
      </c>
      <c r="B40" s="126" t="s">
        <v>249</v>
      </c>
      <c r="C40" s="127">
        <v>19</v>
      </c>
      <c r="D40" s="128">
        <v>36.515000000000001</v>
      </c>
      <c r="E40" s="128">
        <v>28.7</v>
      </c>
      <c r="F40" s="128">
        <v>7.8150000000000004</v>
      </c>
      <c r="G40" s="128">
        <v>0</v>
      </c>
      <c r="H40" s="128">
        <v>0</v>
      </c>
      <c r="I40" s="127">
        <v>168</v>
      </c>
      <c r="J40" s="127">
        <v>19</v>
      </c>
      <c r="K40" s="124">
        <v>0</v>
      </c>
      <c r="L40" s="128">
        <v>28.7</v>
      </c>
      <c r="M40" s="128">
        <v>7.8150000000000004</v>
      </c>
      <c r="N40" s="128">
        <v>0</v>
      </c>
      <c r="O40" s="128">
        <v>0</v>
      </c>
      <c r="P40" s="127">
        <v>168</v>
      </c>
      <c r="Q40" s="127">
        <v>6</v>
      </c>
      <c r="R40" s="128">
        <v>4750</v>
      </c>
      <c r="S40" s="128">
        <v>0</v>
      </c>
      <c r="T40" s="128">
        <v>0</v>
      </c>
      <c r="U40" s="128">
        <v>0</v>
      </c>
      <c r="V40" s="128">
        <v>0</v>
      </c>
      <c r="W40" s="127">
        <v>32</v>
      </c>
      <c r="X40" s="127">
        <v>0</v>
      </c>
      <c r="Y40" s="128">
        <v>0</v>
      </c>
      <c r="Z40" s="127">
        <v>0</v>
      </c>
      <c r="AA40" s="123">
        <v>0</v>
      </c>
      <c r="AB40" s="124">
        <v>0</v>
      </c>
      <c r="AC40" s="124">
        <v>0</v>
      </c>
      <c r="AD40" s="124">
        <v>0</v>
      </c>
      <c r="AE40" s="124">
        <v>0</v>
      </c>
      <c r="AF40" s="124">
        <v>0</v>
      </c>
      <c r="AG40" s="123">
        <v>0</v>
      </c>
      <c r="AH40" s="123">
        <v>0</v>
      </c>
      <c r="AI40" s="124">
        <v>0</v>
      </c>
      <c r="AJ40" s="124">
        <v>0</v>
      </c>
      <c r="AK40" s="124">
        <v>0</v>
      </c>
      <c r="AL40" s="124">
        <v>0</v>
      </c>
      <c r="AM40" s="124">
        <v>0</v>
      </c>
      <c r="AN40" s="123">
        <v>0</v>
      </c>
      <c r="AO40" s="123">
        <v>0</v>
      </c>
      <c r="AP40" s="124">
        <v>0</v>
      </c>
      <c r="AQ40" s="124">
        <v>0</v>
      </c>
      <c r="AR40" s="124">
        <v>0</v>
      </c>
      <c r="AS40" s="124">
        <v>0</v>
      </c>
      <c r="AT40" s="124">
        <v>0</v>
      </c>
      <c r="AU40" s="123">
        <v>0</v>
      </c>
      <c r="AV40" s="123">
        <v>0</v>
      </c>
      <c r="AW40" s="123">
        <v>0</v>
      </c>
      <c r="AX40" s="123">
        <v>0</v>
      </c>
      <c r="AY40" s="123">
        <v>0</v>
      </c>
      <c r="AZ40" s="123">
        <v>0</v>
      </c>
      <c r="BA40" s="123">
        <v>0</v>
      </c>
      <c r="BB40" s="94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103">
        <v>0</v>
      </c>
    </row>
    <row r="41" spans="1:60" ht="20.25" hidden="1" outlineLevel="1" x14ac:dyDescent="0.25">
      <c r="A41" s="125">
        <v>3</v>
      </c>
      <c r="B41" s="126" t="s">
        <v>223</v>
      </c>
      <c r="C41" s="127">
        <v>14</v>
      </c>
      <c r="D41" s="128">
        <v>18.93</v>
      </c>
      <c r="E41" s="128">
        <v>15.8</v>
      </c>
      <c r="F41" s="128">
        <v>3.13</v>
      </c>
      <c r="G41" s="128">
        <v>0</v>
      </c>
      <c r="H41" s="128">
        <v>0</v>
      </c>
      <c r="I41" s="127">
        <v>77</v>
      </c>
      <c r="J41" s="127">
        <v>14</v>
      </c>
      <c r="K41" s="124">
        <v>0</v>
      </c>
      <c r="L41" s="128">
        <v>15.8</v>
      </c>
      <c r="M41" s="128">
        <v>3.13</v>
      </c>
      <c r="N41" s="128">
        <v>0</v>
      </c>
      <c r="O41" s="128">
        <v>0</v>
      </c>
      <c r="P41" s="127">
        <v>77</v>
      </c>
      <c r="Q41" s="127">
        <v>6</v>
      </c>
      <c r="R41" s="128">
        <v>5475</v>
      </c>
      <c r="S41" s="128">
        <v>0</v>
      </c>
      <c r="T41" s="128">
        <v>0</v>
      </c>
      <c r="U41" s="128">
        <v>0</v>
      </c>
      <c r="V41" s="128">
        <v>0</v>
      </c>
      <c r="W41" s="127">
        <v>28</v>
      </c>
      <c r="X41" s="127">
        <v>0</v>
      </c>
      <c r="Y41" s="128">
        <v>0</v>
      </c>
      <c r="Z41" s="127">
        <v>0</v>
      </c>
      <c r="AA41" s="123">
        <v>0</v>
      </c>
      <c r="AB41" s="124">
        <v>0</v>
      </c>
      <c r="AC41" s="124">
        <v>0</v>
      </c>
      <c r="AD41" s="124">
        <v>0</v>
      </c>
      <c r="AE41" s="124">
        <v>0</v>
      </c>
      <c r="AF41" s="124">
        <v>0</v>
      </c>
      <c r="AG41" s="123">
        <v>0</v>
      </c>
      <c r="AH41" s="123">
        <v>0</v>
      </c>
      <c r="AI41" s="124">
        <v>0</v>
      </c>
      <c r="AJ41" s="124">
        <v>0</v>
      </c>
      <c r="AK41" s="124">
        <v>0</v>
      </c>
      <c r="AL41" s="124">
        <v>0</v>
      </c>
      <c r="AM41" s="124">
        <v>0</v>
      </c>
      <c r="AN41" s="123">
        <v>0</v>
      </c>
      <c r="AO41" s="123">
        <v>0</v>
      </c>
      <c r="AP41" s="124">
        <v>0</v>
      </c>
      <c r="AQ41" s="124">
        <v>0</v>
      </c>
      <c r="AR41" s="124">
        <v>0</v>
      </c>
      <c r="AS41" s="124">
        <v>0</v>
      </c>
      <c r="AT41" s="124">
        <v>0</v>
      </c>
      <c r="AU41" s="123">
        <v>0</v>
      </c>
      <c r="AV41" s="123">
        <v>0</v>
      </c>
      <c r="AW41" s="123">
        <v>0</v>
      </c>
      <c r="AX41" s="123">
        <v>0</v>
      </c>
      <c r="AY41" s="123">
        <v>0</v>
      </c>
      <c r="AZ41" s="123">
        <v>0</v>
      </c>
      <c r="BA41" s="123">
        <v>0</v>
      </c>
      <c r="BB41" s="94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103">
        <v>0</v>
      </c>
    </row>
    <row r="42" spans="1:60" ht="20.25" hidden="1" outlineLevel="2" x14ac:dyDescent="0.25">
      <c r="A42" s="125">
        <v>4</v>
      </c>
      <c r="B42" s="126" t="s">
        <v>250</v>
      </c>
      <c r="C42" s="127">
        <v>37</v>
      </c>
      <c r="D42" s="128">
        <v>61.95</v>
      </c>
      <c r="E42" s="128">
        <v>42.35</v>
      </c>
      <c r="F42" s="128">
        <v>19.600000000000001</v>
      </c>
      <c r="G42" s="128">
        <v>0</v>
      </c>
      <c r="H42" s="128">
        <v>0</v>
      </c>
      <c r="I42" s="127">
        <v>195</v>
      </c>
      <c r="J42" s="127">
        <v>37</v>
      </c>
      <c r="K42" s="124">
        <v>0</v>
      </c>
      <c r="L42" s="128">
        <v>42.35</v>
      </c>
      <c r="M42" s="128">
        <v>19.600000000000001</v>
      </c>
      <c r="N42" s="128">
        <v>0</v>
      </c>
      <c r="O42" s="128">
        <v>0</v>
      </c>
      <c r="P42" s="127">
        <v>195</v>
      </c>
      <c r="Q42" s="127">
        <v>5</v>
      </c>
      <c r="R42" s="128">
        <v>2670</v>
      </c>
      <c r="S42" s="128">
        <v>0.2</v>
      </c>
      <c r="T42" s="128">
        <v>0.35</v>
      </c>
      <c r="U42" s="128">
        <v>0</v>
      </c>
      <c r="V42" s="128">
        <v>0</v>
      </c>
      <c r="W42" s="127">
        <v>17</v>
      </c>
      <c r="X42" s="127">
        <v>1</v>
      </c>
      <c r="Y42" s="128">
        <v>550</v>
      </c>
      <c r="Z42" s="127">
        <v>2</v>
      </c>
      <c r="AA42" s="123">
        <v>1</v>
      </c>
      <c r="AB42" s="124">
        <v>550</v>
      </c>
      <c r="AC42" s="124">
        <v>0.2</v>
      </c>
      <c r="AD42" s="124">
        <v>0.35</v>
      </c>
      <c r="AE42" s="124">
        <v>0</v>
      </c>
      <c r="AF42" s="124">
        <v>0</v>
      </c>
      <c r="AG42" s="123">
        <v>2</v>
      </c>
      <c r="AH42" s="123">
        <v>1</v>
      </c>
      <c r="AI42" s="124">
        <v>0.55000000000000004</v>
      </c>
      <c r="AJ42" s="124">
        <v>0.2</v>
      </c>
      <c r="AK42" s="124">
        <v>0.35</v>
      </c>
      <c r="AL42" s="124">
        <v>0</v>
      </c>
      <c r="AM42" s="124">
        <v>0</v>
      </c>
      <c r="AN42" s="123">
        <v>2</v>
      </c>
      <c r="AO42" s="123">
        <v>0</v>
      </c>
      <c r="AP42" s="124">
        <v>0</v>
      </c>
      <c r="AQ42" s="124">
        <v>0</v>
      </c>
      <c r="AR42" s="124">
        <v>0</v>
      </c>
      <c r="AS42" s="124">
        <v>0</v>
      </c>
      <c r="AT42" s="124">
        <v>0</v>
      </c>
      <c r="AU42" s="123">
        <v>0</v>
      </c>
      <c r="AV42" s="123">
        <v>0</v>
      </c>
      <c r="AW42" s="123">
        <v>0</v>
      </c>
      <c r="AX42" s="123">
        <v>0</v>
      </c>
      <c r="AY42" s="123">
        <v>0</v>
      </c>
      <c r="AZ42" s="123">
        <v>0</v>
      </c>
      <c r="BA42" s="123">
        <v>0</v>
      </c>
      <c r="BB42" s="94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103">
        <v>0</v>
      </c>
    </row>
    <row r="43" spans="1:60" ht="41.25" customHeight="1" collapsed="1" x14ac:dyDescent="0.25">
      <c r="A43" s="121">
        <v>8</v>
      </c>
      <c r="B43" s="122" t="s">
        <v>50</v>
      </c>
      <c r="C43" s="123">
        <v>43</v>
      </c>
      <c r="D43" s="124">
        <v>333.19040000000001</v>
      </c>
      <c r="E43" s="124">
        <v>236.52640000000002</v>
      </c>
      <c r="F43" s="124">
        <v>45.97</v>
      </c>
      <c r="G43" s="124">
        <v>0.06</v>
      </c>
      <c r="H43" s="124">
        <v>4.2</v>
      </c>
      <c r="I43" s="123">
        <v>488</v>
      </c>
      <c r="J43" s="123">
        <v>43</v>
      </c>
      <c r="K43" s="124">
        <v>333190.40000000002</v>
      </c>
      <c r="L43" s="124">
        <v>236.52640000000002</v>
      </c>
      <c r="M43" s="124">
        <v>45.97</v>
      </c>
      <c r="N43" s="124">
        <v>0.06</v>
      </c>
      <c r="O43" s="124">
        <v>4.2</v>
      </c>
      <c r="P43" s="123">
        <v>488</v>
      </c>
      <c r="Q43" s="123">
        <v>14</v>
      </c>
      <c r="R43" s="124">
        <v>137668</v>
      </c>
      <c r="S43" s="124">
        <v>23.478000000000002</v>
      </c>
      <c r="T43" s="124">
        <v>8.6</v>
      </c>
      <c r="U43" s="124">
        <v>0</v>
      </c>
      <c r="V43" s="124">
        <v>0</v>
      </c>
      <c r="W43" s="123">
        <v>202</v>
      </c>
      <c r="X43" s="123">
        <v>10</v>
      </c>
      <c r="Y43" s="124">
        <v>32078.000000000004</v>
      </c>
      <c r="Z43" s="123">
        <v>66</v>
      </c>
      <c r="AA43" s="123">
        <v>4</v>
      </c>
      <c r="AB43" s="124">
        <v>12596</v>
      </c>
      <c r="AC43" s="124">
        <v>6.2960000000000003</v>
      </c>
      <c r="AD43" s="124">
        <v>6.3</v>
      </c>
      <c r="AE43" s="124">
        <v>0</v>
      </c>
      <c r="AF43" s="124">
        <v>0</v>
      </c>
      <c r="AG43" s="123">
        <v>22</v>
      </c>
      <c r="AH43" s="123">
        <v>4</v>
      </c>
      <c r="AI43" s="124">
        <v>12.596</v>
      </c>
      <c r="AJ43" s="124">
        <v>6.2960000000000003</v>
      </c>
      <c r="AK43" s="124">
        <v>6.3</v>
      </c>
      <c r="AL43" s="124">
        <v>0</v>
      </c>
      <c r="AM43" s="124">
        <v>0</v>
      </c>
      <c r="AN43" s="123">
        <v>22</v>
      </c>
      <c r="AO43" s="123">
        <v>0</v>
      </c>
      <c r="AP43" s="124">
        <v>0</v>
      </c>
      <c r="AQ43" s="124">
        <v>0</v>
      </c>
      <c r="AR43" s="124">
        <v>0</v>
      </c>
      <c r="AS43" s="124">
        <v>0</v>
      </c>
      <c r="AT43" s="124">
        <v>0</v>
      </c>
      <c r="AU43" s="123">
        <v>0</v>
      </c>
      <c r="AV43" s="123">
        <v>-6</v>
      </c>
      <c r="AW43" s="123">
        <v>-19482.000000000004</v>
      </c>
      <c r="AX43" s="123">
        <v>-44</v>
      </c>
      <c r="AY43" s="123">
        <v>7</v>
      </c>
      <c r="AZ43" s="123">
        <v>23.582000000000001</v>
      </c>
      <c r="BA43" s="123">
        <v>52</v>
      </c>
      <c r="BB43" s="94">
        <v>7</v>
      </c>
      <c r="BC43" s="96">
        <v>23.582000000000001</v>
      </c>
      <c r="BD43" s="96">
        <v>20.782</v>
      </c>
      <c r="BE43" s="96">
        <v>2.8</v>
      </c>
      <c r="BF43" s="96">
        <v>0</v>
      </c>
      <c r="BG43" s="96">
        <v>0</v>
      </c>
      <c r="BH43" s="103">
        <v>52</v>
      </c>
    </row>
    <row r="44" spans="1:60" ht="20.25" hidden="1" outlineLevel="1" x14ac:dyDescent="0.25">
      <c r="A44" s="125">
        <v>1</v>
      </c>
      <c r="B44" s="126" t="s">
        <v>248</v>
      </c>
      <c r="C44" s="127">
        <v>19</v>
      </c>
      <c r="D44" s="128">
        <v>258.73</v>
      </c>
      <c r="E44" s="128">
        <v>184.33600000000001</v>
      </c>
      <c r="F44" s="128">
        <v>23.7</v>
      </c>
      <c r="G44" s="128">
        <v>0.06</v>
      </c>
      <c r="H44" s="128">
        <v>4.2</v>
      </c>
      <c r="I44" s="127">
        <v>326</v>
      </c>
      <c r="J44" s="127">
        <v>19</v>
      </c>
      <c r="K44" s="124">
        <v>0</v>
      </c>
      <c r="L44" s="128">
        <v>184.33600000000001</v>
      </c>
      <c r="M44" s="128">
        <v>23.7</v>
      </c>
      <c r="N44" s="128">
        <v>0.06</v>
      </c>
      <c r="O44" s="128">
        <v>4.2</v>
      </c>
      <c r="P44" s="127">
        <v>326</v>
      </c>
      <c r="Q44" s="127">
        <v>8</v>
      </c>
      <c r="R44" s="128">
        <v>106436</v>
      </c>
      <c r="S44" s="128">
        <v>5.1459999999999999</v>
      </c>
      <c r="T44" s="128">
        <v>1.7</v>
      </c>
      <c r="U44" s="128">
        <v>0</v>
      </c>
      <c r="V44" s="128">
        <v>0</v>
      </c>
      <c r="W44" s="127">
        <v>160</v>
      </c>
      <c r="X44" s="127">
        <v>6</v>
      </c>
      <c r="Y44" s="128">
        <v>6846</v>
      </c>
      <c r="Z44" s="127">
        <v>30</v>
      </c>
      <c r="AA44" s="123">
        <v>2</v>
      </c>
      <c r="AB44" s="124">
        <v>1496</v>
      </c>
      <c r="AC44" s="124">
        <v>0.69599999999999995</v>
      </c>
      <c r="AD44" s="124">
        <v>0.8</v>
      </c>
      <c r="AE44" s="124">
        <v>0</v>
      </c>
      <c r="AF44" s="124">
        <v>0</v>
      </c>
      <c r="AG44" s="123">
        <v>11</v>
      </c>
      <c r="AH44" s="123">
        <v>2</v>
      </c>
      <c r="AI44" s="124">
        <v>1.496</v>
      </c>
      <c r="AJ44" s="124">
        <v>0.69599999999999995</v>
      </c>
      <c r="AK44" s="124">
        <v>0.8</v>
      </c>
      <c r="AL44" s="124">
        <v>0</v>
      </c>
      <c r="AM44" s="124">
        <v>0</v>
      </c>
      <c r="AN44" s="123">
        <v>11</v>
      </c>
      <c r="AO44" s="123">
        <v>0</v>
      </c>
      <c r="AP44" s="124">
        <v>0</v>
      </c>
      <c r="AQ44" s="124">
        <v>0</v>
      </c>
      <c r="AR44" s="124">
        <v>0</v>
      </c>
      <c r="AS44" s="124">
        <v>0</v>
      </c>
      <c r="AT44" s="124">
        <v>0</v>
      </c>
      <c r="AU44" s="123">
        <v>0</v>
      </c>
      <c r="AV44" s="123">
        <v>-4</v>
      </c>
      <c r="AW44" s="123">
        <v>-5350</v>
      </c>
      <c r="AX44" s="123">
        <v>-19</v>
      </c>
      <c r="AY44" s="123">
        <v>4</v>
      </c>
      <c r="AZ44" s="123">
        <v>5.35</v>
      </c>
      <c r="BA44" s="123">
        <v>19</v>
      </c>
      <c r="BB44" s="94">
        <v>4</v>
      </c>
      <c r="BC44" s="96">
        <v>5.35</v>
      </c>
      <c r="BD44" s="96">
        <v>4.45</v>
      </c>
      <c r="BE44" s="96">
        <v>0.9</v>
      </c>
      <c r="BF44" s="96">
        <v>0</v>
      </c>
      <c r="BG44" s="96">
        <v>0</v>
      </c>
      <c r="BH44" s="103">
        <v>19</v>
      </c>
    </row>
    <row r="45" spans="1:60" ht="20.25" hidden="1" outlineLevel="1" x14ac:dyDescent="0.25">
      <c r="A45" s="125">
        <v>2</v>
      </c>
      <c r="B45" s="126" t="s">
        <v>249</v>
      </c>
      <c r="C45" s="127">
        <v>4</v>
      </c>
      <c r="D45" s="128">
        <v>14.1</v>
      </c>
      <c r="E45" s="128">
        <v>7.9</v>
      </c>
      <c r="F45" s="128">
        <v>6.2</v>
      </c>
      <c r="G45" s="128">
        <v>0</v>
      </c>
      <c r="H45" s="128">
        <v>0</v>
      </c>
      <c r="I45" s="127">
        <v>31</v>
      </c>
      <c r="J45" s="127">
        <v>4</v>
      </c>
      <c r="K45" s="124">
        <v>0</v>
      </c>
      <c r="L45" s="128">
        <v>7.9</v>
      </c>
      <c r="M45" s="128">
        <v>6.2</v>
      </c>
      <c r="N45" s="128">
        <v>0</v>
      </c>
      <c r="O45" s="128">
        <v>0</v>
      </c>
      <c r="P45" s="127">
        <v>31</v>
      </c>
      <c r="Q45" s="127">
        <v>1</v>
      </c>
      <c r="R45" s="128">
        <v>2000</v>
      </c>
      <c r="S45" s="128">
        <v>0</v>
      </c>
      <c r="T45" s="128">
        <v>0</v>
      </c>
      <c r="U45" s="128">
        <v>0</v>
      </c>
      <c r="V45" s="128">
        <v>0</v>
      </c>
      <c r="W45" s="127">
        <v>2</v>
      </c>
      <c r="X45" s="127">
        <v>0</v>
      </c>
      <c r="Y45" s="128">
        <v>0</v>
      </c>
      <c r="Z45" s="127">
        <v>0</v>
      </c>
      <c r="AA45" s="123">
        <v>0</v>
      </c>
      <c r="AB45" s="124">
        <v>0</v>
      </c>
      <c r="AC45" s="124">
        <v>0</v>
      </c>
      <c r="AD45" s="124">
        <v>0</v>
      </c>
      <c r="AE45" s="124">
        <v>0</v>
      </c>
      <c r="AF45" s="124">
        <v>0</v>
      </c>
      <c r="AG45" s="123">
        <v>0</v>
      </c>
      <c r="AH45" s="123">
        <v>0</v>
      </c>
      <c r="AI45" s="124">
        <v>0</v>
      </c>
      <c r="AJ45" s="124">
        <v>0</v>
      </c>
      <c r="AK45" s="124">
        <v>0</v>
      </c>
      <c r="AL45" s="124">
        <v>0</v>
      </c>
      <c r="AM45" s="124">
        <v>0</v>
      </c>
      <c r="AN45" s="123">
        <v>0</v>
      </c>
      <c r="AO45" s="123">
        <v>0</v>
      </c>
      <c r="AP45" s="124">
        <v>0</v>
      </c>
      <c r="AQ45" s="124">
        <v>0</v>
      </c>
      <c r="AR45" s="124">
        <v>0</v>
      </c>
      <c r="AS45" s="124">
        <v>0</v>
      </c>
      <c r="AT45" s="124">
        <v>0</v>
      </c>
      <c r="AU45" s="123">
        <v>0</v>
      </c>
      <c r="AV45" s="123">
        <v>0</v>
      </c>
      <c r="AW45" s="123">
        <v>0</v>
      </c>
      <c r="AX45" s="123">
        <v>0</v>
      </c>
      <c r="AY45" s="123">
        <v>0</v>
      </c>
      <c r="AZ45" s="123">
        <v>0</v>
      </c>
      <c r="BA45" s="123">
        <v>0</v>
      </c>
      <c r="BB45" s="94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103">
        <v>0</v>
      </c>
    </row>
    <row r="46" spans="1:60" ht="20.25" hidden="1" outlineLevel="1" x14ac:dyDescent="0.25">
      <c r="A46" s="125">
        <v>3</v>
      </c>
      <c r="B46" s="126" t="s">
        <v>223</v>
      </c>
      <c r="C46" s="127">
        <v>18</v>
      </c>
      <c r="D46" s="128">
        <v>52.360399999999991</v>
      </c>
      <c r="E46" s="128">
        <v>41.790399999999991</v>
      </c>
      <c r="F46" s="128">
        <v>10.57</v>
      </c>
      <c r="G46" s="128">
        <v>0</v>
      </c>
      <c r="H46" s="128">
        <v>0</v>
      </c>
      <c r="I46" s="127">
        <v>123</v>
      </c>
      <c r="J46" s="127">
        <v>18</v>
      </c>
      <c r="K46" s="124">
        <v>0</v>
      </c>
      <c r="L46" s="128">
        <v>41.790399999999991</v>
      </c>
      <c r="M46" s="128">
        <v>10.57</v>
      </c>
      <c r="N46" s="128">
        <v>0</v>
      </c>
      <c r="O46" s="128">
        <v>0</v>
      </c>
      <c r="P46" s="127">
        <v>123</v>
      </c>
      <c r="Q46" s="127">
        <v>4</v>
      </c>
      <c r="R46" s="128">
        <v>22232</v>
      </c>
      <c r="S46" s="128">
        <v>16.332000000000001</v>
      </c>
      <c r="T46" s="128">
        <v>1.9</v>
      </c>
      <c r="U46" s="128">
        <v>0</v>
      </c>
      <c r="V46" s="128">
        <v>0</v>
      </c>
      <c r="W46" s="127">
        <v>37</v>
      </c>
      <c r="X46" s="127">
        <v>3</v>
      </c>
      <c r="Y46" s="128">
        <v>18232</v>
      </c>
      <c r="Z46" s="127">
        <v>33</v>
      </c>
      <c r="AA46" s="123">
        <v>0</v>
      </c>
      <c r="AB46" s="124">
        <v>0</v>
      </c>
      <c r="AC46" s="124">
        <v>0</v>
      </c>
      <c r="AD46" s="124">
        <v>0</v>
      </c>
      <c r="AE46" s="124">
        <v>0</v>
      </c>
      <c r="AF46" s="124">
        <v>0</v>
      </c>
      <c r="AG46" s="123">
        <v>0</v>
      </c>
      <c r="AH46" s="123">
        <v>0</v>
      </c>
      <c r="AI46" s="124">
        <v>0</v>
      </c>
      <c r="AJ46" s="124">
        <v>0</v>
      </c>
      <c r="AK46" s="124">
        <v>0</v>
      </c>
      <c r="AL46" s="124">
        <v>0</v>
      </c>
      <c r="AM46" s="124">
        <v>0</v>
      </c>
      <c r="AN46" s="123">
        <v>0</v>
      </c>
      <c r="AO46" s="123">
        <v>0</v>
      </c>
      <c r="AP46" s="124">
        <v>0</v>
      </c>
      <c r="AQ46" s="124">
        <v>0</v>
      </c>
      <c r="AR46" s="124">
        <v>0</v>
      </c>
      <c r="AS46" s="124">
        <v>0</v>
      </c>
      <c r="AT46" s="124">
        <v>0</v>
      </c>
      <c r="AU46" s="123">
        <v>0</v>
      </c>
      <c r="AV46" s="123">
        <v>-3</v>
      </c>
      <c r="AW46" s="123">
        <v>-18232</v>
      </c>
      <c r="AX46" s="123">
        <v>-33</v>
      </c>
      <c r="AY46" s="123">
        <v>3</v>
      </c>
      <c r="AZ46" s="123">
        <v>18.231999999999999</v>
      </c>
      <c r="BA46" s="123">
        <v>33</v>
      </c>
      <c r="BB46" s="94">
        <v>3</v>
      </c>
      <c r="BC46" s="96">
        <v>18.231999999999999</v>
      </c>
      <c r="BD46" s="96">
        <v>16.332000000000001</v>
      </c>
      <c r="BE46" s="96">
        <v>1.9</v>
      </c>
      <c r="BF46" s="96">
        <v>0</v>
      </c>
      <c r="BG46" s="96">
        <v>0</v>
      </c>
      <c r="BH46" s="103">
        <v>33</v>
      </c>
    </row>
    <row r="47" spans="1:60" ht="20.25" hidden="1" outlineLevel="2" x14ac:dyDescent="0.25">
      <c r="A47" s="125">
        <v>4</v>
      </c>
      <c r="B47" s="126" t="s">
        <v>250</v>
      </c>
      <c r="C47" s="127">
        <v>2</v>
      </c>
      <c r="D47" s="128">
        <v>8</v>
      </c>
      <c r="E47" s="128">
        <v>2.5</v>
      </c>
      <c r="F47" s="128">
        <v>5.5</v>
      </c>
      <c r="G47" s="128">
        <v>0</v>
      </c>
      <c r="H47" s="128">
        <v>0</v>
      </c>
      <c r="I47" s="127">
        <v>8</v>
      </c>
      <c r="J47" s="127">
        <v>2</v>
      </c>
      <c r="K47" s="124">
        <v>0</v>
      </c>
      <c r="L47" s="128">
        <v>2.5</v>
      </c>
      <c r="M47" s="128">
        <v>5.5</v>
      </c>
      <c r="N47" s="128">
        <v>0</v>
      </c>
      <c r="O47" s="128">
        <v>0</v>
      </c>
      <c r="P47" s="127">
        <v>8</v>
      </c>
      <c r="Q47" s="127">
        <v>1</v>
      </c>
      <c r="R47" s="128">
        <v>7000</v>
      </c>
      <c r="S47" s="128">
        <v>2</v>
      </c>
      <c r="T47" s="128">
        <v>5</v>
      </c>
      <c r="U47" s="128">
        <v>0</v>
      </c>
      <c r="V47" s="128">
        <v>0</v>
      </c>
      <c r="W47" s="127">
        <v>3</v>
      </c>
      <c r="X47" s="127">
        <v>1</v>
      </c>
      <c r="Y47" s="128">
        <v>7000</v>
      </c>
      <c r="Z47" s="127">
        <v>3</v>
      </c>
      <c r="AA47" s="123">
        <v>2</v>
      </c>
      <c r="AB47" s="124">
        <v>11100</v>
      </c>
      <c r="AC47" s="124">
        <v>5.6</v>
      </c>
      <c r="AD47" s="124">
        <v>5.5</v>
      </c>
      <c r="AE47" s="124">
        <v>0</v>
      </c>
      <c r="AF47" s="124">
        <v>0</v>
      </c>
      <c r="AG47" s="123">
        <v>11</v>
      </c>
      <c r="AH47" s="123">
        <v>2</v>
      </c>
      <c r="AI47" s="124">
        <v>11.1</v>
      </c>
      <c r="AJ47" s="124">
        <v>5.6</v>
      </c>
      <c r="AK47" s="124">
        <v>5.5</v>
      </c>
      <c r="AL47" s="124">
        <v>0</v>
      </c>
      <c r="AM47" s="124">
        <v>0</v>
      </c>
      <c r="AN47" s="123">
        <v>11</v>
      </c>
      <c r="AO47" s="123">
        <v>0</v>
      </c>
      <c r="AP47" s="124">
        <v>0</v>
      </c>
      <c r="AQ47" s="124">
        <v>0</v>
      </c>
      <c r="AR47" s="124">
        <v>0</v>
      </c>
      <c r="AS47" s="124">
        <v>0</v>
      </c>
      <c r="AT47" s="124">
        <v>0</v>
      </c>
      <c r="AU47" s="123">
        <v>0</v>
      </c>
      <c r="AV47" s="123">
        <v>1</v>
      </c>
      <c r="AW47" s="123">
        <v>4100</v>
      </c>
      <c r="AX47" s="123">
        <v>8</v>
      </c>
      <c r="AY47" s="123">
        <v>0</v>
      </c>
      <c r="AZ47" s="123">
        <v>0</v>
      </c>
      <c r="BA47" s="123">
        <v>0</v>
      </c>
      <c r="BB47" s="94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103">
        <v>0</v>
      </c>
    </row>
    <row r="48" spans="1:60" ht="41.25" customHeight="1" collapsed="1" x14ac:dyDescent="0.25">
      <c r="A48" s="121">
        <v>9</v>
      </c>
      <c r="B48" s="122" t="s">
        <v>51</v>
      </c>
      <c r="C48" s="123">
        <v>50</v>
      </c>
      <c r="D48" s="124">
        <v>648.08000000000004</v>
      </c>
      <c r="E48" s="124">
        <v>549.40499999999997</v>
      </c>
      <c r="F48" s="124">
        <v>26.085000000000001</v>
      </c>
      <c r="G48" s="124">
        <v>0.5</v>
      </c>
      <c r="H48" s="124">
        <v>5.6</v>
      </c>
      <c r="I48" s="123">
        <v>741</v>
      </c>
      <c r="J48" s="123">
        <v>50</v>
      </c>
      <c r="K48" s="124">
        <v>648080</v>
      </c>
      <c r="L48" s="124">
        <v>549.40499999999997</v>
      </c>
      <c r="M48" s="124">
        <v>26.085000000000001</v>
      </c>
      <c r="N48" s="124">
        <v>0.5</v>
      </c>
      <c r="O48" s="124">
        <v>5.6</v>
      </c>
      <c r="P48" s="123">
        <v>741</v>
      </c>
      <c r="Q48" s="123">
        <v>4</v>
      </c>
      <c r="R48" s="124">
        <v>8500</v>
      </c>
      <c r="S48" s="124">
        <v>0</v>
      </c>
      <c r="T48" s="124">
        <v>0</v>
      </c>
      <c r="U48" s="124">
        <v>0</v>
      </c>
      <c r="V48" s="124">
        <v>0</v>
      </c>
      <c r="W48" s="123">
        <v>27</v>
      </c>
      <c r="X48" s="123">
        <v>0</v>
      </c>
      <c r="Y48" s="124">
        <v>0</v>
      </c>
      <c r="Z48" s="123">
        <v>0</v>
      </c>
      <c r="AA48" s="123">
        <v>0</v>
      </c>
      <c r="AB48" s="124">
        <v>0</v>
      </c>
      <c r="AC48" s="124">
        <v>0</v>
      </c>
      <c r="AD48" s="124">
        <v>0</v>
      </c>
      <c r="AE48" s="124">
        <v>0</v>
      </c>
      <c r="AF48" s="124">
        <v>0</v>
      </c>
      <c r="AG48" s="123">
        <v>0</v>
      </c>
      <c r="AH48" s="123">
        <v>0</v>
      </c>
      <c r="AI48" s="124">
        <v>0</v>
      </c>
      <c r="AJ48" s="124">
        <v>0</v>
      </c>
      <c r="AK48" s="124">
        <v>0</v>
      </c>
      <c r="AL48" s="124">
        <v>0</v>
      </c>
      <c r="AM48" s="124">
        <v>0</v>
      </c>
      <c r="AN48" s="123">
        <v>0</v>
      </c>
      <c r="AO48" s="123">
        <v>0</v>
      </c>
      <c r="AP48" s="124">
        <v>0</v>
      </c>
      <c r="AQ48" s="124">
        <v>0</v>
      </c>
      <c r="AR48" s="124">
        <v>0</v>
      </c>
      <c r="AS48" s="124">
        <v>0</v>
      </c>
      <c r="AT48" s="124">
        <v>0</v>
      </c>
      <c r="AU48" s="123">
        <v>0</v>
      </c>
      <c r="AV48" s="123">
        <v>0</v>
      </c>
      <c r="AW48" s="123">
        <v>0</v>
      </c>
      <c r="AX48" s="123">
        <v>0</v>
      </c>
      <c r="AY48" s="123">
        <v>0</v>
      </c>
      <c r="AZ48" s="123">
        <v>0</v>
      </c>
      <c r="BA48" s="123">
        <v>0</v>
      </c>
      <c r="BB48" s="94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103">
        <v>0</v>
      </c>
    </row>
    <row r="49" spans="1:63" ht="20.25" hidden="1" outlineLevel="1" x14ac:dyDescent="0.25">
      <c r="A49" s="125">
        <v>1</v>
      </c>
      <c r="B49" s="126" t="s">
        <v>248</v>
      </c>
      <c r="C49" s="127">
        <v>11</v>
      </c>
      <c r="D49" s="128">
        <v>108.04</v>
      </c>
      <c r="E49" s="128">
        <v>60.3</v>
      </c>
      <c r="F49" s="128">
        <v>0.14000000000000001</v>
      </c>
      <c r="G49" s="128">
        <v>0</v>
      </c>
      <c r="H49" s="128">
        <v>4</v>
      </c>
      <c r="I49" s="127">
        <v>158</v>
      </c>
      <c r="J49" s="127">
        <v>11</v>
      </c>
      <c r="K49" s="124">
        <v>0</v>
      </c>
      <c r="L49" s="128">
        <v>60.3</v>
      </c>
      <c r="M49" s="128">
        <v>0.14000000000000001</v>
      </c>
      <c r="N49" s="128">
        <v>0</v>
      </c>
      <c r="O49" s="128">
        <v>4</v>
      </c>
      <c r="P49" s="127">
        <v>158</v>
      </c>
      <c r="Q49" s="127">
        <v>0</v>
      </c>
      <c r="R49" s="128">
        <v>0</v>
      </c>
      <c r="S49" s="128">
        <v>0</v>
      </c>
      <c r="T49" s="128">
        <v>0</v>
      </c>
      <c r="U49" s="128">
        <v>0</v>
      </c>
      <c r="V49" s="128">
        <v>0</v>
      </c>
      <c r="W49" s="127">
        <v>0</v>
      </c>
      <c r="X49" s="127">
        <v>0</v>
      </c>
      <c r="Y49" s="128">
        <v>0</v>
      </c>
      <c r="Z49" s="127">
        <v>0</v>
      </c>
      <c r="AA49" s="123">
        <v>0</v>
      </c>
      <c r="AB49" s="124">
        <v>0</v>
      </c>
      <c r="AC49" s="124">
        <v>0</v>
      </c>
      <c r="AD49" s="124">
        <v>0</v>
      </c>
      <c r="AE49" s="124">
        <v>0</v>
      </c>
      <c r="AF49" s="124">
        <v>0</v>
      </c>
      <c r="AG49" s="123">
        <v>0</v>
      </c>
      <c r="AH49" s="123">
        <v>0</v>
      </c>
      <c r="AI49" s="124">
        <v>0</v>
      </c>
      <c r="AJ49" s="124">
        <v>0</v>
      </c>
      <c r="AK49" s="124">
        <v>0</v>
      </c>
      <c r="AL49" s="124">
        <v>0</v>
      </c>
      <c r="AM49" s="124">
        <v>0</v>
      </c>
      <c r="AN49" s="123">
        <v>0</v>
      </c>
      <c r="AO49" s="123">
        <v>0</v>
      </c>
      <c r="AP49" s="124">
        <v>0</v>
      </c>
      <c r="AQ49" s="124">
        <v>0</v>
      </c>
      <c r="AR49" s="124">
        <v>0</v>
      </c>
      <c r="AS49" s="124">
        <v>0</v>
      </c>
      <c r="AT49" s="124">
        <v>0</v>
      </c>
      <c r="AU49" s="123">
        <v>0</v>
      </c>
      <c r="AV49" s="123">
        <v>0</v>
      </c>
      <c r="AW49" s="123">
        <v>0</v>
      </c>
      <c r="AX49" s="123">
        <v>0</v>
      </c>
      <c r="AY49" s="123">
        <v>0</v>
      </c>
      <c r="AZ49" s="123">
        <v>0</v>
      </c>
      <c r="BA49" s="123">
        <v>0</v>
      </c>
      <c r="BB49" s="94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103">
        <v>0</v>
      </c>
    </row>
    <row r="50" spans="1:63" ht="20.25" hidden="1" outlineLevel="1" x14ac:dyDescent="0.25">
      <c r="A50" s="125">
        <v>2</v>
      </c>
      <c r="B50" s="126" t="s">
        <v>249</v>
      </c>
      <c r="C50" s="127">
        <v>25</v>
      </c>
      <c r="D50" s="128">
        <v>419.79</v>
      </c>
      <c r="E50" s="128">
        <v>370.57499999999999</v>
      </c>
      <c r="F50" s="128">
        <v>24.225000000000001</v>
      </c>
      <c r="G50" s="128">
        <v>0.5</v>
      </c>
      <c r="H50" s="128">
        <v>1.6</v>
      </c>
      <c r="I50" s="127">
        <v>407</v>
      </c>
      <c r="J50" s="127">
        <v>25</v>
      </c>
      <c r="K50" s="124">
        <v>0</v>
      </c>
      <c r="L50" s="128">
        <v>370.57499999999999</v>
      </c>
      <c r="M50" s="128">
        <v>24.225000000000001</v>
      </c>
      <c r="N50" s="128">
        <v>0.5</v>
      </c>
      <c r="O50" s="128">
        <v>1.6</v>
      </c>
      <c r="P50" s="127">
        <v>407</v>
      </c>
      <c r="Q50" s="127">
        <v>3</v>
      </c>
      <c r="R50" s="128">
        <v>7000</v>
      </c>
      <c r="S50" s="128">
        <v>0</v>
      </c>
      <c r="T50" s="128">
        <v>0</v>
      </c>
      <c r="U50" s="128">
        <v>0</v>
      </c>
      <c r="V50" s="128">
        <v>0</v>
      </c>
      <c r="W50" s="127">
        <v>22</v>
      </c>
      <c r="X50" s="127">
        <v>0</v>
      </c>
      <c r="Y50" s="128">
        <v>0</v>
      </c>
      <c r="Z50" s="127">
        <v>0</v>
      </c>
      <c r="AA50" s="123">
        <v>0</v>
      </c>
      <c r="AB50" s="124">
        <v>0</v>
      </c>
      <c r="AC50" s="124">
        <v>0</v>
      </c>
      <c r="AD50" s="124">
        <v>0</v>
      </c>
      <c r="AE50" s="124">
        <v>0</v>
      </c>
      <c r="AF50" s="124">
        <v>0</v>
      </c>
      <c r="AG50" s="123">
        <v>0</v>
      </c>
      <c r="AH50" s="123">
        <v>0</v>
      </c>
      <c r="AI50" s="124">
        <v>0</v>
      </c>
      <c r="AJ50" s="124">
        <v>0</v>
      </c>
      <c r="AK50" s="124">
        <v>0</v>
      </c>
      <c r="AL50" s="124">
        <v>0</v>
      </c>
      <c r="AM50" s="124">
        <v>0</v>
      </c>
      <c r="AN50" s="123">
        <v>0</v>
      </c>
      <c r="AO50" s="123">
        <v>0</v>
      </c>
      <c r="AP50" s="124">
        <v>0</v>
      </c>
      <c r="AQ50" s="124">
        <v>0</v>
      </c>
      <c r="AR50" s="124">
        <v>0</v>
      </c>
      <c r="AS50" s="124">
        <v>0</v>
      </c>
      <c r="AT50" s="124">
        <v>0</v>
      </c>
      <c r="AU50" s="123">
        <v>0</v>
      </c>
      <c r="AV50" s="123">
        <v>0</v>
      </c>
      <c r="AW50" s="123">
        <v>0</v>
      </c>
      <c r="AX50" s="123">
        <v>0</v>
      </c>
      <c r="AY50" s="123">
        <v>0</v>
      </c>
      <c r="AZ50" s="123">
        <v>0</v>
      </c>
      <c r="BA50" s="123">
        <v>0</v>
      </c>
      <c r="BB50" s="94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103">
        <v>0</v>
      </c>
    </row>
    <row r="51" spans="1:63" ht="20.25" hidden="1" outlineLevel="1" x14ac:dyDescent="0.25">
      <c r="A51" s="125">
        <v>3</v>
      </c>
      <c r="B51" s="126" t="s">
        <v>223</v>
      </c>
      <c r="C51" s="127">
        <v>7</v>
      </c>
      <c r="D51" s="128">
        <v>109.8</v>
      </c>
      <c r="E51" s="128">
        <v>108.3</v>
      </c>
      <c r="F51" s="128">
        <v>1.5</v>
      </c>
      <c r="G51" s="128">
        <v>0</v>
      </c>
      <c r="H51" s="128">
        <v>0</v>
      </c>
      <c r="I51" s="127">
        <v>124</v>
      </c>
      <c r="J51" s="127">
        <v>7</v>
      </c>
      <c r="K51" s="124">
        <v>0</v>
      </c>
      <c r="L51" s="128">
        <v>108.3</v>
      </c>
      <c r="M51" s="128">
        <v>1.5</v>
      </c>
      <c r="N51" s="128">
        <v>0</v>
      </c>
      <c r="O51" s="128">
        <v>0</v>
      </c>
      <c r="P51" s="127">
        <v>124</v>
      </c>
      <c r="Q51" s="127">
        <v>1</v>
      </c>
      <c r="R51" s="128">
        <v>1500</v>
      </c>
      <c r="S51" s="128">
        <v>0</v>
      </c>
      <c r="T51" s="128">
        <v>0</v>
      </c>
      <c r="U51" s="128">
        <v>0</v>
      </c>
      <c r="V51" s="128">
        <v>0</v>
      </c>
      <c r="W51" s="127">
        <v>5</v>
      </c>
      <c r="X51" s="127">
        <v>0</v>
      </c>
      <c r="Y51" s="128">
        <v>0</v>
      </c>
      <c r="Z51" s="127">
        <v>0</v>
      </c>
      <c r="AA51" s="123">
        <v>0</v>
      </c>
      <c r="AB51" s="124">
        <v>0</v>
      </c>
      <c r="AC51" s="124">
        <v>0</v>
      </c>
      <c r="AD51" s="124">
        <v>0</v>
      </c>
      <c r="AE51" s="124">
        <v>0</v>
      </c>
      <c r="AF51" s="124">
        <v>0</v>
      </c>
      <c r="AG51" s="123">
        <v>0</v>
      </c>
      <c r="AH51" s="123">
        <v>0</v>
      </c>
      <c r="AI51" s="124">
        <v>0</v>
      </c>
      <c r="AJ51" s="124">
        <v>0</v>
      </c>
      <c r="AK51" s="124">
        <v>0</v>
      </c>
      <c r="AL51" s="124">
        <v>0</v>
      </c>
      <c r="AM51" s="124">
        <v>0</v>
      </c>
      <c r="AN51" s="123">
        <v>0</v>
      </c>
      <c r="AO51" s="123">
        <v>0</v>
      </c>
      <c r="AP51" s="124">
        <v>0</v>
      </c>
      <c r="AQ51" s="124">
        <v>0</v>
      </c>
      <c r="AR51" s="124">
        <v>0</v>
      </c>
      <c r="AS51" s="124">
        <v>0</v>
      </c>
      <c r="AT51" s="124">
        <v>0</v>
      </c>
      <c r="AU51" s="123">
        <v>0</v>
      </c>
      <c r="AV51" s="123">
        <v>0</v>
      </c>
      <c r="AW51" s="123">
        <v>0</v>
      </c>
      <c r="AX51" s="123">
        <v>0</v>
      </c>
      <c r="AY51" s="123">
        <v>0</v>
      </c>
      <c r="AZ51" s="123">
        <v>0</v>
      </c>
      <c r="BA51" s="123">
        <v>0</v>
      </c>
      <c r="BB51" s="94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103">
        <v>0</v>
      </c>
    </row>
    <row r="52" spans="1:63" ht="20.25" hidden="1" outlineLevel="2" x14ac:dyDescent="0.25">
      <c r="A52" s="125">
        <v>4</v>
      </c>
      <c r="B52" s="126" t="s">
        <v>250</v>
      </c>
      <c r="C52" s="127">
        <v>5</v>
      </c>
      <c r="D52" s="128">
        <v>7.95</v>
      </c>
      <c r="E52" s="128">
        <v>7.73</v>
      </c>
      <c r="F52" s="128">
        <v>0.22</v>
      </c>
      <c r="G52" s="128">
        <v>0</v>
      </c>
      <c r="H52" s="128">
        <v>0</v>
      </c>
      <c r="I52" s="127">
        <v>27</v>
      </c>
      <c r="J52" s="127">
        <v>5</v>
      </c>
      <c r="K52" s="124">
        <v>0</v>
      </c>
      <c r="L52" s="128">
        <v>7.73</v>
      </c>
      <c r="M52" s="128">
        <v>0.22</v>
      </c>
      <c r="N52" s="128">
        <v>0</v>
      </c>
      <c r="O52" s="128">
        <v>0</v>
      </c>
      <c r="P52" s="127">
        <v>27</v>
      </c>
      <c r="Q52" s="127">
        <v>0</v>
      </c>
      <c r="R52" s="128">
        <v>0</v>
      </c>
      <c r="S52" s="128">
        <v>0</v>
      </c>
      <c r="T52" s="128">
        <v>0</v>
      </c>
      <c r="U52" s="128">
        <v>0</v>
      </c>
      <c r="V52" s="128">
        <v>0</v>
      </c>
      <c r="W52" s="127">
        <v>0</v>
      </c>
      <c r="X52" s="127">
        <v>0</v>
      </c>
      <c r="Y52" s="128">
        <v>0</v>
      </c>
      <c r="Z52" s="127">
        <v>0</v>
      </c>
      <c r="AA52" s="123">
        <v>0</v>
      </c>
      <c r="AB52" s="124">
        <v>0</v>
      </c>
      <c r="AC52" s="124">
        <v>0</v>
      </c>
      <c r="AD52" s="124">
        <v>0</v>
      </c>
      <c r="AE52" s="124">
        <v>0</v>
      </c>
      <c r="AF52" s="124">
        <v>0</v>
      </c>
      <c r="AG52" s="123">
        <v>0</v>
      </c>
      <c r="AH52" s="123">
        <v>0</v>
      </c>
      <c r="AI52" s="124">
        <v>0</v>
      </c>
      <c r="AJ52" s="124">
        <v>0</v>
      </c>
      <c r="AK52" s="124">
        <v>0</v>
      </c>
      <c r="AL52" s="124">
        <v>0</v>
      </c>
      <c r="AM52" s="124">
        <v>0</v>
      </c>
      <c r="AN52" s="123">
        <v>0</v>
      </c>
      <c r="AO52" s="123">
        <v>0</v>
      </c>
      <c r="AP52" s="124">
        <v>0</v>
      </c>
      <c r="AQ52" s="124">
        <v>0</v>
      </c>
      <c r="AR52" s="124">
        <v>0</v>
      </c>
      <c r="AS52" s="124">
        <v>0</v>
      </c>
      <c r="AT52" s="124">
        <v>0</v>
      </c>
      <c r="AU52" s="123">
        <v>0</v>
      </c>
      <c r="AV52" s="123">
        <v>0</v>
      </c>
      <c r="AW52" s="123">
        <v>0</v>
      </c>
      <c r="AX52" s="123">
        <v>0</v>
      </c>
      <c r="AY52" s="123">
        <v>0</v>
      </c>
      <c r="AZ52" s="123">
        <v>0</v>
      </c>
      <c r="BA52" s="123">
        <v>0</v>
      </c>
      <c r="BB52" s="94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103">
        <v>0</v>
      </c>
    </row>
    <row r="53" spans="1:63" ht="41.25" customHeight="1" collapsed="1" x14ac:dyDescent="0.25">
      <c r="A53" s="121">
        <v>10</v>
      </c>
      <c r="B53" s="122" t="s">
        <v>52</v>
      </c>
      <c r="C53" s="123">
        <v>38</v>
      </c>
      <c r="D53" s="124">
        <v>339.95350000000002</v>
      </c>
      <c r="E53" s="124">
        <v>299.9905</v>
      </c>
      <c r="F53" s="124">
        <v>23.66</v>
      </c>
      <c r="G53" s="124">
        <v>1.37</v>
      </c>
      <c r="H53" s="124">
        <v>0</v>
      </c>
      <c r="I53" s="123">
        <v>463</v>
      </c>
      <c r="J53" s="123">
        <v>38</v>
      </c>
      <c r="K53" s="124">
        <v>339953.5</v>
      </c>
      <c r="L53" s="124">
        <v>299.9905</v>
      </c>
      <c r="M53" s="124">
        <v>23.66</v>
      </c>
      <c r="N53" s="124">
        <v>1.37</v>
      </c>
      <c r="O53" s="124">
        <v>0</v>
      </c>
      <c r="P53" s="123">
        <v>463</v>
      </c>
      <c r="Q53" s="123">
        <v>3</v>
      </c>
      <c r="R53" s="124">
        <v>2840</v>
      </c>
      <c r="S53" s="124">
        <v>0</v>
      </c>
      <c r="T53" s="124">
        <v>0</v>
      </c>
      <c r="U53" s="124">
        <v>0</v>
      </c>
      <c r="V53" s="124">
        <v>0</v>
      </c>
      <c r="W53" s="123">
        <v>8</v>
      </c>
      <c r="X53" s="123">
        <v>0</v>
      </c>
      <c r="Y53" s="124">
        <v>0</v>
      </c>
      <c r="Z53" s="123">
        <v>0</v>
      </c>
      <c r="AA53" s="123">
        <v>0</v>
      </c>
      <c r="AB53" s="124">
        <v>0</v>
      </c>
      <c r="AC53" s="124">
        <v>0</v>
      </c>
      <c r="AD53" s="124">
        <v>0</v>
      </c>
      <c r="AE53" s="124">
        <v>0</v>
      </c>
      <c r="AF53" s="124">
        <v>0</v>
      </c>
      <c r="AG53" s="123">
        <v>0</v>
      </c>
      <c r="AH53" s="123">
        <v>0</v>
      </c>
      <c r="AI53" s="124">
        <v>0</v>
      </c>
      <c r="AJ53" s="124">
        <v>0</v>
      </c>
      <c r="AK53" s="124">
        <v>0</v>
      </c>
      <c r="AL53" s="124">
        <v>0</v>
      </c>
      <c r="AM53" s="124">
        <v>0</v>
      </c>
      <c r="AN53" s="123">
        <v>0</v>
      </c>
      <c r="AO53" s="123">
        <v>0</v>
      </c>
      <c r="AP53" s="124">
        <v>0</v>
      </c>
      <c r="AQ53" s="124">
        <v>0</v>
      </c>
      <c r="AR53" s="124">
        <v>0</v>
      </c>
      <c r="AS53" s="124">
        <v>0</v>
      </c>
      <c r="AT53" s="124">
        <v>0</v>
      </c>
      <c r="AU53" s="123">
        <v>0</v>
      </c>
      <c r="AV53" s="123">
        <v>0</v>
      </c>
      <c r="AW53" s="123">
        <v>0</v>
      </c>
      <c r="AX53" s="123">
        <v>0</v>
      </c>
      <c r="AY53" s="123">
        <v>0</v>
      </c>
      <c r="AZ53" s="123">
        <v>0</v>
      </c>
      <c r="BA53" s="123">
        <v>0</v>
      </c>
      <c r="BB53" s="94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103">
        <v>0</v>
      </c>
      <c r="BK53" s="72"/>
    </row>
    <row r="54" spans="1:63" ht="20.25" hidden="1" outlineLevel="1" x14ac:dyDescent="0.25">
      <c r="A54" s="125">
        <v>1</v>
      </c>
      <c r="B54" s="126" t="s">
        <v>248</v>
      </c>
      <c r="C54" s="127">
        <v>15</v>
      </c>
      <c r="D54" s="128">
        <v>128.25</v>
      </c>
      <c r="E54" s="128">
        <v>114.59</v>
      </c>
      <c r="F54" s="128">
        <v>13.66</v>
      </c>
      <c r="G54" s="128">
        <v>0</v>
      </c>
      <c r="H54" s="128">
        <v>0</v>
      </c>
      <c r="I54" s="127">
        <v>138</v>
      </c>
      <c r="J54" s="127">
        <v>15</v>
      </c>
      <c r="K54" s="124">
        <v>0</v>
      </c>
      <c r="L54" s="128">
        <v>114.59</v>
      </c>
      <c r="M54" s="128">
        <v>13.66</v>
      </c>
      <c r="N54" s="128">
        <v>0</v>
      </c>
      <c r="O54" s="128">
        <v>0</v>
      </c>
      <c r="P54" s="127">
        <v>138</v>
      </c>
      <c r="Q54" s="127">
        <v>1</v>
      </c>
      <c r="R54" s="128">
        <v>1160</v>
      </c>
      <c r="S54" s="128">
        <v>0</v>
      </c>
      <c r="T54" s="128">
        <v>0</v>
      </c>
      <c r="U54" s="128">
        <v>0</v>
      </c>
      <c r="V54" s="128">
        <v>0</v>
      </c>
      <c r="W54" s="127">
        <v>2</v>
      </c>
      <c r="X54" s="127">
        <v>0</v>
      </c>
      <c r="Y54" s="128">
        <v>0</v>
      </c>
      <c r="Z54" s="127">
        <v>0</v>
      </c>
      <c r="AA54" s="123">
        <v>0</v>
      </c>
      <c r="AB54" s="124">
        <v>0</v>
      </c>
      <c r="AC54" s="124">
        <v>0</v>
      </c>
      <c r="AD54" s="124">
        <v>0</v>
      </c>
      <c r="AE54" s="124">
        <v>0</v>
      </c>
      <c r="AF54" s="124">
        <v>0</v>
      </c>
      <c r="AG54" s="123">
        <v>0</v>
      </c>
      <c r="AH54" s="123">
        <v>0</v>
      </c>
      <c r="AI54" s="124">
        <v>0</v>
      </c>
      <c r="AJ54" s="124">
        <v>0</v>
      </c>
      <c r="AK54" s="124">
        <v>0</v>
      </c>
      <c r="AL54" s="124">
        <v>0</v>
      </c>
      <c r="AM54" s="124">
        <v>0</v>
      </c>
      <c r="AN54" s="123">
        <v>0</v>
      </c>
      <c r="AO54" s="123">
        <v>0</v>
      </c>
      <c r="AP54" s="124">
        <v>0</v>
      </c>
      <c r="AQ54" s="124">
        <v>0</v>
      </c>
      <c r="AR54" s="124">
        <v>0</v>
      </c>
      <c r="AS54" s="124">
        <v>0</v>
      </c>
      <c r="AT54" s="124">
        <v>0</v>
      </c>
      <c r="AU54" s="123">
        <v>0</v>
      </c>
      <c r="AV54" s="123">
        <v>0</v>
      </c>
      <c r="AW54" s="123">
        <v>0</v>
      </c>
      <c r="AX54" s="123">
        <v>0</v>
      </c>
      <c r="AY54" s="123">
        <v>0</v>
      </c>
      <c r="AZ54" s="123">
        <v>0</v>
      </c>
      <c r="BA54" s="123">
        <v>0</v>
      </c>
      <c r="BB54" s="94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103">
        <v>0</v>
      </c>
    </row>
    <row r="55" spans="1:63" ht="20.25" hidden="1" outlineLevel="1" x14ac:dyDescent="0.25">
      <c r="A55" s="125">
        <v>2</v>
      </c>
      <c r="B55" s="126" t="s">
        <v>249</v>
      </c>
      <c r="C55" s="127">
        <v>3</v>
      </c>
      <c r="D55" s="128">
        <v>13.1</v>
      </c>
      <c r="E55" s="128">
        <v>10.65</v>
      </c>
      <c r="F55" s="128">
        <v>2.4500000000000002</v>
      </c>
      <c r="G55" s="128">
        <v>0</v>
      </c>
      <c r="H55" s="128">
        <v>0</v>
      </c>
      <c r="I55" s="127">
        <v>47</v>
      </c>
      <c r="J55" s="127">
        <v>3</v>
      </c>
      <c r="K55" s="124">
        <v>0</v>
      </c>
      <c r="L55" s="128">
        <v>10.65</v>
      </c>
      <c r="M55" s="128">
        <v>2.4500000000000002</v>
      </c>
      <c r="N55" s="128">
        <v>0</v>
      </c>
      <c r="O55" s="128">
        <v>0</v>
      </c>
      <c r="P55" s="127">
        <v>47</v>
      </c>
      <c r="Q55" s="127">
        <v>0</v>
      </c>
      <c r="R55" s="128">
        <v>0</v>
      </c>
      <c r="S55" s="128">
        <v>0</v>
      </c>
      <c r="T55" s="128">
        <v>0</v>
      </c>
      <c r="U55" s="128">
        <v>0</v>
      </c>
      <c r="V55" s="128">
        <v>0</v>
      </c>
      <c r="W55" s="127">
        <v>0</v>
      </c>
      <c r="X55" s="127">
        <v>0</v>
      </c>
      <c r="Y55" s="128">
        <v>0</v>
      </c>
      <c r="Z55" s="127">
        <v>0</v>
      </c>
      <c r="AA55" s="123">
        <v>0</v>
      </c>
      <c r="AB55" s="124">
        <v>0</v>
      </c>
      <c r="AC55" s="124">
        <v>0</v>
      </c>
      <c r="AD55" s="124">
        <v>0</v>
      </c>
      <c r="AE55" s="124">
        <v>0</v>
      </c>
      <c r="AF55" s="124">
        <v>0</v>
      </c>
      <c r="AG55" s="123">
        <v>0</v>
      </c>
      <c r="AH55" s="123">
        <v>0</v>
      </c>
      <c r="AI55" s="124">
        <v>0</v>
      </c>
      <c r="AJ55" s="124">
        <v>0</v>
      </c>
      <c r="AK55" s="124">
        <v>0</v>
      </c>
      <c r="AL55" s="124">
        <v>0</v>
      </c>
      <c r="AM55" s="124">
        <v>0</v>
      </c>
      <c r="AN55" s="123">
        <v>0</v>
      </c>
      <c r="AO55" s="123">
        <v>0</v>
      </c>
      <c r="AP55" s="124">
        <v>0</v>
      </c>
      <c r="AQ55" s="124">
        <v>0</v>
      </c>
      <c r="AR55" s="124">
        <v>0</v>
      </c>
      <c r="AS55" s="124">
        <v>0</v>
      </c>
      <c r="AT55" s="124">
        <v>0</v>
      </c>
      <c r="AU55" s="123">
        <v>0</v>
      </c>
      <c r="AV55" s="123">
        <v>0</v>
      </c>
      <c r="AW55" s="123">
        <v>0</v>
      </c>
      <c r="AX55" s="123">
        <v>0</v>
      </c>
      <c r="AY55" s="123">
        <v>0</v>
      </c>
      <c r="AZ55" s="123">
        <v>0</v>
      </c>
      <c r="BA55" s="123">
        <v>0</v>
      </c>
      <c r="BB55" s="94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103">
        <v>0</v>
      </c>
    </row>
    <row r="56" spans="1:63" ht="20.25" hidden="1" outlineLevel="1" x14ac:dyDescent="0.25">
      <c r="A56" s="125">
        <v>3</v>
      </c>
      <c r="B56" s="126" t="s">
        <v>223</v>
      </c>
      <c r="C56" s="127">
        <v>9</v>
      </c>
      <c r="D56" s="128">
        <v>168.34350000000001</v>
      </c>
      <c r="E56" s="128">
        <v>150.66050000000001</v>
      </c>
      <c r="F56" s="128">
        <v>1.38</v>
      </c>
      <c r="G56" s="128">
        <v>1.37</v>
      </c>
      <c r="H56" s="128">
        <v>0</v>
      </c>
      <c r="I56" s="127">
        <v>194</v>
      </c>
      <c r="J56" s="127">
        <v>9</v>
      </c>
      <c r="K56" s="124">
        <v>0</v>
      </c>
      <c r="L56" s="128">
        <v>150.66050000000001</v>
      </c>
      <c r="M56" s="128">
        <v>1.38</v>
      </c>
      <c r="N56" s="128">
        <v>1.37</v>
      </c>
      <c r="O56" s="128">
        <v>0</v>
      </c>
      <c r="P56" s="127">
        <v>194</v>
      </c>
      <c r="Q56" s="127">
        <v>1</v>
      </c>
      <c r="R56" s="128">
        <v>680</v>
      </c>
      <c r="S56" s="128">
        <v>0</v>
      </c>
      <c r="T56" s="128">
        <v>0</v>
      </c>
      <c r="U56" s="128">
        <v>0</v>
      </c>
      <c r="V56" s="128">
        <v>0</v>
      </c>
      <c r="W56" s="127">
        <v>4</v>
      </c>
      <c r="X56" s="127">
        <v>0</v>
      </c>
      <c r="Y56" s="128">
        <v>0</v>
      </c>
      <c r="Z56" s="127">
        <v>0</v>
      </c>
      <c r="AA56" s="123">
        <v>0</v>
      </c>
      <c r="AB56" s="124">
        <v>0</v>
      </c>
      <c r="AC56" s="124">
        <v>0</v>
      </c>
      <c r="AD56" s="124">
        <v>0</v>
      </c>
      <c r="AE56" s="124">
        <v>0</v>
      </c>
      <c r="AF56" s="124">
        <v>0</v>
      </c>
      <c r="AG56" s="123">
        <v>0</v>
      </c>
      <c r="AH56" s="123">
        <v>0</v>
      </c>
      <c r="AI56" s="124">
        <v>0</v>
      </c>
      <c r="AJ56" s="124">
        <v>0</v>
      </c>
      <c r="AK56" s="124">
        <v>0</v>
      </c>
      <c r="AL56" s="124">
        <v>0</v>
      </c>
      <c r="AM56" s="124">
        <v>0</v>
      </c>
      <c r="AN56" s="123">
        <v>0</v>
      </c>
      <c r="AO56" s="123">
        <v>0</v>
      </c>
      <c r="AP56" s="124">
        <v>0</v>
      </c>
      <c r="AQ56" s="124">
        <v>0</v>
      </c>
      <c r="AR56" s="124">
        <v>0</v>
      </c>
      <c r="AS56" s="124">
        <v>0</v>
      </c>
      <c r="AT56" s="124">
        <v>0</v>
      </c>
      <c r="AU56" s="123">
        <v>0</v>
      </c>
      <c r="AV56" s="123">
        <v>0</v>
      </c>
      <c r="AW56" s="123">
        <v>0</v>
      </c>
      <c r="AX56" s="123">
        <v>0</v>
      </c>
      <c r="AY56" s="123">
        <v>0</v>
      </c>
      <c r="AZ56" s="123">
        <v>0</v>
      </c>
      <c r="BA56" s="123">
        <v>0</v>
      </c>
      <c r="BB56" s="94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103">
        <v>0</v>
      </c>
    </row>
    <row r="57" spans="1:63" ht="20.25" hidden="1" outlineLevel="2" x14ac:dyDescent="0.25">
      <c r="A57" s="125">
        <v>4</v>
      </c>
      <c r="B57" s="126" t="s">
        <v>250</v>
      </c>
      <c r="C57" s="127">
        <v>8</v>
      </c>
      <c r="D57" s="128">
        <v>23.3</v>
      </c>
      <c r="E57" s="128">
        <v>20.6</v>
      </c>
      <c r="F57" s="128">
        <v>2.7</v>
      </c>
      <c r="G57" s="128">
        <v>0</v>
      </c>
      <c r="H57" s="128">
        <v>0</v>
      </c>
      <c r="I57" s="127">
        <v>64</v>
      </c>
      <c r="J57" s="127">
        <v>8</v>
      </c>
      <c r="K57" s="124">
        <v>0</v>
      </c>
      <c r="L57" s="128">
        <v>20.6</v>
      </c>
      <c r="M57" s="128">
        <v>2.7</v>
      </c>
      <c r="N57" s="128">
        <v>0</v>
      </c>
      <c r="O57" s="128">
        <v>0</v>
      </c>
      <c r="P57" s="127">
        <v>64</v>
      </c>
      <c r="Q57" s="127">
        <v>1</v>
      </c>
      <c r="R57" s="128">
        <v>1000</v>
      </c>
      <c r="S57" s="128">
        <v>0</v>
      </c>
      <c r="T57" s="128">
        <v>0</v>
      </c>
      <c r="U57" s="128">
        <v>0</v>
      </c>
      <c r="V57" s="128">
        <v>0</v>
      </c>
      <c r="W57" s="127">
        <v>2</v>
      </c>
      <c r="X57" s="127">
        <v>0</v>
      </c>
      <c r="Y57" s="128">
        <v>0</v>
      </c>
      <c r="Z57" s="127">
        <v>0</v>
      </c>
      <c r="AA57" s="123">
        <v>0</v>
      </c>
      <c r="AB57" s="124">
        <v>0</v>
      </c>
      <c r="AC57" s="124">
        <v>0</v>
      </c>
      <c r="AD57" s="124">
        <v>0</v>
      </c>
      <c r="AE57" s="124">
        <v>0</v>
      </c>
      <c r="AF57" s="124">
        <v>0</v>
      </c>
      <c r="AG57" s="123">
        <v>0</v>
      </c>
      <c r="AH57" s="123">
        <v>0</v>
      </c>
      <c r="AI57" s="124">
        <v>0</v>
      </c>
      <c r="AJ57" s="124">
        <v>0</v>
      </c>
      <c r="AK57" s="124">
        <v>0</v>
      </c>
      <c r="AL57" s="124">
        <v>0</v>
      </c>
      <c r="AM57" s="124">
        <v>0</v>
      </c>
      <c r="AN57" s="123">
        <v>0</v>
      </c>
      <c r="AO57" s="123">
        <v>0</v>
      </c>
      <c r="AP57" s="124">
        <v>0</v>
      </c>
      <c r="AQ57" s="124">
        <v>0</v>
      </c>
      <c r="AR57" s="124">
        <v>0</v>
      </c>
      <c r="AS57" s="124">
        <v>0</v>
      </c>
      <c r="AT57" s="124">
        <v>0</v>
      </c>
      <c r="AU57" s="123">
        <v>0</v>
      </c>
      <c r="AV57" s="123">
        <v>0</v>
      </c>
      <c r="AW57" s="123">
        <v>0</v>
      </c>
      <c r="AX57" s="123">
        <v>0</v>
      </c>
      <c r="AY57" s="123">
        <v>0</v>
      </c>
      <c r="AZ57" s="123">
        <v>0</v>
      </c>
      <c r="BA57" s="123">
        <v>0</v>
      </c>
      <c r="BB57" s="94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103">
        <v>0</v>
      </c>
    </row>
    <row r="58" spans="1:63" ht="41.25" customHeight="1" collapsed="1" x14ac:dyDescent="0.25">
      <c r="A58" s="121">
        <v>11</v>
      </c>
      <c r="B58" s="122" t="s">
        <v>53</v>
      </c>
      <c r="C58" s="123">
        <v>68</v>
      </c>
      <c r="D58" s="124">
        <v>481.45940000000002</v>
      </c>
      <c r="E58" s="124">
        <v>419.43</v>
      </c>
      <c r="F58" s="124">
        <v>56.365000000000002</v>
      </c>
      <c r="G58" s="124">
        <v>0</v>
      </c>
      <c r="H58" s="124">
        <v>0.47599999999999998</v>
      </c>
      <c r="I58" s="123">
        <v>1099</v>
      </c>
      <c r="J58" s="123">
        <v>68</v>
      </c>
      <c r="K58" s="124">
        <v>481459.4</v>
      </c>
      <c r="L58" s="124">
        <v>419.43</v>
      </c>
      <c r="M58" s="124">
        <v>56.365000000000002</v>
      </c>
      <c r="N58" s="124">
        <v>0</v>
      </c>
      <c r="O58" s="124">
        <v>0.47599999999999998</v>
      </c>
      <c r="P58" s="123">
        <v>1099</v>
      </c>
      <c r="Q58" s="123">
        <v>6</v>
      </c>
      <c r="R58" s="124">
        <v>12725</v>
      </c>
      <c r="S58" s="124">
        <v>5</v>
      </c>
      <c r="T58" s="124">
        <v>2.2999999999999998</v>
      </c>
      <c r="U58" s="124">
        <v>0</v>
      </c>
      <c r="V58" s="124">
        <v>0</v>
      </c>
      <c r="W58" s="123">
        <v>40</v>
      </c>
      <c r="X58" s="123">
        <v>1</v>
      </c>
      <c r="Y58" s="124">
        <v>4300</v>
      </c>
      <c r="Z58" s="123">
        <v>10</v>
      </c>
      <c r="AA58" s="123">
        <v>0</v>
      </c>
      <c r="AB58" s="124">
        <v>0</v>
      </c>
      <c r="AC58" s="124">
        <v>0</v>
      </c>
      <c r="AD58" s="124">
        <v>0</v>
      </c>
      <c r="AE58" s="124">
        <v>0</v>
      </c>
      <c r="AF58" s="124">
        <v>0</v>
      </c>
      <c r="AG58" s="123">
        <v>0</v>
      </c>
      <c r="AH58" s="123">
        <v>0</v>
      </c>
      <c r="AI58" s="124">
        <v>0</v>
      </c>
      <c r="AJ58" s="124">
        <v>0</v>
      </c>
      <c r="AK58" s="124">
        <v>0</v>
      </c>
      <c r="AL58" s="124">
        <v>0</v>
      </c>
      <c r="AM58" s="124">
        <v>0</v>
      </c>
      <c r="AN58" s="123">
        <v>0</v>
      </c>
      <c r="AO58" s="123">
        <v>0</v>
      </c>
      <c r="AP58" s="124">
        <v>0</v>
      </c>
      <c r="AQ58" s="124">
        <v>0</v>
      </c>
      <c r="AR58" s="124">
        <v>0</v>
      </c>
      <c r="AS58" s="124">
        <v>0</v>
      </c>
      <c r="AT58" s="124">
        <v>0</v>
      </c>
      <c r="AU58" s="123">
        <v>0</v>
      </c>
      <c r="AV58" s="123">
        <v>-1</v>
      </c>
      <c r="AW58" s="123">
        <v>-4300</v>
      </c>
      <c r="AX58" s="123">
        <v>-10</v>
      </c>
      <c r="AY58" s="123">
        <v>2</v>
      </c>
      <c r="AZ58" s="123">
        <v>7.3</v>
      </c>
      <c r="BA58" s="123">
        <v>15</v>
      </c>
      <c r="BB58" s="94">
        <v>2</v>
      </c>
      <c r="BC58" s="96">
        <v>7.3</v>
      </c>
      <c r="BD58" s="96">
        <v>5</v>
      </c>
      <c r="BE58" s="96">
        <v>2.2999999999999998</v>
      </c>
      <c r="BF58" s="96">
        <v>0</v>
      </c>
      <c r="BG58" s="96">
        <v>0</v>
      </c>
      <c r="BH58" s="103">
        <v>15</v>
      </c>
    </row>
    <row r="59" spans="1:63" ht="20.25" hidden="1" outlineLevel="1" x14ac:dyDescent="0.25">
      <c r="A59" s="125">
        <v>1</v>
      </c>
      <c r="B59" s="126" t="s">
        <v>248</v>
      </c>
      <c r="C59" s="127">
        <v>10</v>
      </c>
      <c r="D59" s="128">
        <v>128.63939999999999</v>
      </c>
      <c r="E59" s="128">
        <v>103.55</v>
      </c>
      <c r="F59" s="128">
        <v>19.425000000000001</v>
      </c>
      <c r="G59" s="128">
        <v>0</v>
      </c>
      <c r="H59" s="128">
        <v>0.47599999999999998</v>
      </c>
      <c r="I59" s="127">
        <v>332</v>
      </c>
      <c r="J59" s="127">
        <v>10</v>
      </c>
      <c r="K59" s="124">
        <v>0</v>
      </c>
      <c r="L59" s="128">
        <v>103.55</v>
      </c>
      <c r="M59" s="128">
        <v>19.425000000000001</v>
      </c>
      <c r="N59" s="128">
        <v>0</v>
      </c>
      <c r="O59" s="128">
        <v>0.47599999999999998</v>
      </c>
      <c r="P59" s="127">
        <v>332</v>
      </c>
      <c r="Q59" s="127">
        <v>1</v>
      </c>
      <c r="R59" s="128">
        <v>325</v>
      </c>
      <c r="S59" s="128">
        <v>0</v>
      </c>
      <c r="T59" s="128">
        <v>0</v>
      </c>
      <c r="U59" s="128">
        <v>0</v>
      </c>
      <c r="V59" s="128">
        <v>0</v>
      </c>
      <c r="W59" s="127">
        <v>3</v>
      </c>
      <c r="X59" s="127">
        <v>0</v>
      </c>
      <c r="Y59" s="128">
        <v>0</v>
      </c>
      <c r="Z59" s="127">
        <v>0</v>
      </c>
      <c r="AA59" s="123">
        <v>0</v>
      </c>
      <c r="AB59" s="124">
        <v>0</v>
      </c>
      <c r="AC59" s="124">
        <v>0</v>
      </c>
      <c r="AD59" s="124">
        <v>0</v>
      </c>
      <c r="AE59" s="124">
        <v>0</v>
      </c>
      <c r="AF59" s="124">
        <v>0</v>
      </c>
      <c r="AG59" s="123">
        <v>0</v>
      </c>
      <c r="AH59" s="123">
        <v>0</v>
      </c>
      <c r="AI59" s="124">
        <v>0</v>
      </c>
      <c r="AJ59" s="124">
        <v>0</v>
      </c>
      <c r="AK59" s="124">
        <v>0</v>
      </c>
      <c r="AL59" s="124">
        <v>0</v>
      </c>
      <c r="AM59" s="124">
        <v>0</v>
      </c>
      <c r="AN59" s="123">
        <v>0</v>
      </c>
      <c r="AO59" s="123">
        <v>0</v>
      </c>
      <c r="AP59" s="124">
        <v>0</v>
      </c>
      <c r="AQ59" s="124">
        <v>0</v>
      </c>
      <c r="AR59" s="124">
        <v>0</v>
      </c>
      <c r="AS59" s="124">
        <v>0</v>
      </c>
      <c r="AT59" s="124">
        <v>0</v>
      </c>
      <c r="AU59" s="123">
        <v>0</v>
      </c>
      <c r="AV59" s="123">
        <v>0</v>
      </c>
      <c r="AW59" s="123">
        <v>0</v>
      </c>
      <c r="AX59" s="123">
        <v>0</v>
      </c>
      <c r="AY59" s="123">
        <v>0</v>
      </c>
      <c r="AZ59" s="123">
        <v>0</v>
      </c>
      <c r="BA59" s="123">
        <v>0</v>
      </c>
      <c r="BB59" s="94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103">
        <v>0</v>
      </c>
    </row>
    <row r="60" spans="1:63" ht="20.25" hidden="1" outlineLevel="1" x14ac:dyDescent="0.25">
      <c r="A60" s="125">
        <v>2</v>
      </c>
      <c r="B60" s="126" t="s">
        <v>249</v>
      </c>
      <c r="C60" s="127">
        <v>28</v>
      </c>
      <c r="D60" s="128">
        <v>208.39</v>
      </c>
      <c r="E60" s="128">
        <v>185.63</v>
      </c>
      <c r="F60" s="128">
        <v>22.76</v>
      </c>
      <c r="G60" s="128">
        <v>0</v>
      </c>
      <c r="H60" s="128">
        <v>0</v>
      </c>
      <c r="I60" s="127">
        <v>475</v>
      </c>
      <c r="J60" s="127">
        <v>28</v>
      </c>
      <c r="K60" s="124">
        <v>0</v>
      </c>
      <c r="L60" s="128">
        <v>185.63</v>
      </c>
      <c r="M60" s="128">
        <v>22.76</v>
      </c>
      <c r="N60" s="128">
        <v>0</v>
      </c>
      <c r="O60" s="128">
        <v>0</v>
      </c>
      <c r="P60" s="127">
        <v>475</v>
      </c>
      <c r="Q60" s="127">
        <v>3</v>
      </c>
      <c r="R60" s="128">
        <v>10800</v>
      </c>
      <c r="S60" s="128">
        <v>5</v>
      </c>
      <c r="T60" s="128">
        <v>2.2999999999999998</v>
      </c>
      <c r="U60" s="128">
        <v>0</v>
      </c>
      <c r="V60" s="128">
        <v>0</v>
      </c>
      <c r="W60" s="127">
        <v>21</v>
      </c>
      <c r="X60" s="127">
        <v>1</v>
      </c>
      <c r="Y60" s="128">
        <v>4300</v>
      </c>
      <c r="Z60" s="127">
        <v>10</v>
      </c>
      <c r="AA60" s="123">
        <v>0</v>
      </c>
      <c r="AB60" s="124">
        <v>0</v>
      </c>
      <c r="AC60" s="124">
        <v>0</v>
      </c>
      <c r="AD60" s="124">
        <v>0</v>
      </c>
      <c r="AE60" s="124">
        <v>0</v>
      </c>
      <c r="AF60" s="124">
        <v>0</v>
      </c>
      <c r="AG60" s="123">
        <v>0</v>
      </c>
      <c r="AH60" s="123">
        <v>0</v>
      </c>
      <c r="AI60" s="124">
        <v>0</v>
      </c>
      <c r="AJ60" s="124">
        <v>0</v>
      </c>
      <c r="AK60" s="124">
        <v>0</v>
      </c>
      <c r="AL60" s="124">
        <v>0</v>
      </c>
      <c r="AM60" s="124">
        <v>0</v>
      </c>
      <c r="AN60" s="123">
        <v>0</v>
      </c>
      <c r="AO60" s="123">
        <v>0</v>
      </c>
      <c r="AP60" s="124">
        <v>0</v>
      </c>
      <c r="AQ60" s="124">
        <v>0</v>
      </c>
      <c r="AR60" s="124">
        <v>0</v>
      </c>
      <c r="AS60" s="124">
        <v>0</v>
      </c>
      <c r="AT60" s="124">
        <v>0</v>
      </c>
      <c r="AU60" s="123">
        <v>0</v>
      </c>
      <c r="AV60" s="123">
        <v>-1</v>
      </c>
      <c r="AW60" s="123">
        <v>-4300</v>
      </c>
      <c r="AX60" s="123">
        <v>-10</v>
      </c>
      <c r="AY60" s="123">
        <v>2</v>
      </c>
      <c r="AZ60" s="123">
        <v>7.3</v>
      </c>
      <c r="BA60" s="123">
        <v>15</v>
      </c>
      <c r="BB60" s="94">
        <v>2</v>
      </c>
      <c r="BC60" s="96">
        <v>7.3</v>
      </c>
      <c r="BD60" s="96">
        <v>5</v>
      </c>
      <c r="BE60" s="96">
        <v>2.2999999999999998</v>
      </c>
      <c r="BF60" s="96">
        <v>0</v>
      </c>
      <c r="BG60" s="96">
        <v>0</v>
      </c>
      <c r="BH60" s="103">
        <v>15</v>
      </c>
    </row>
    <row r="61" spans="1:63" ht="20.25" hidden="1" outlineLevel="1" x14ac:dyDescent="0.25">
      <c r="A61" s="125">
        <v>3</v>
      </c>
      <c r="B61" s="126" t="s">
        <v>223</v>
      </c>
      <c r="C61" s="127">
        <v>11</v>
      </c>
      <c r="D61" s="128">
        <v>26.324999999999999</v>
      </c>
      <c r="E61" s="128">
        <v>22.3</v>
      </c>
      <c r="F61" s="128">
        <v>4.0250000000000004</v>
      </c>
      <c r="G61" s="128">
        <v>0</v>
      </c>
      <c r="H61" s="128">
        <v>0</v>
      </c>
      <c r="I61" s="127">
        <v>58</v>
      </c>
      <c r="J61" s="127">
        <v>11</v>
      </c>
      <c r="K61" s="124">
        <v>0</v>
      </c>
      <c r="L61" s="128">
        <v>22.3</v>
      </c>
      <c r="M61" s="128">
        <v>4.0250000000000004</v>
      </c>
      <c r="N61" s="128">
        <v>0</v>
      </c>
      <c r="O61" s="128">
        <v>0</v>
      </c>
      <c r="P61" s="127">
        <v>58</v>
      </c>
      <c r="Q61" s="127">
        <v>1</v>
      </c>
      <c r="R61" s="128">
        <v>300</v>
      </c>
      <c r="S61" s="128">
        <v>0</v>
      </c>
      <c r="T61" s="128">
        <v>0</v>
      </c>
      <c r="U61" s="128">
        <v>0</v>
      </c>
      <c r="V61" s="128">
        <v>0</v>
      </c>
      <c r="W61" s="127">
        <v>2</v>
      </c>
      <c r="X61" s="127">
        <v>0</v>
      </c>
      <c r="Y61" s="128">
        <v>0</v>
      </c>
      <c r="Z61" s="127">
        <v>0</v>
      </c>
      <c r="AA61" s="123">
        <v>0</v>
      </c>
      <c r="AB61" s="124">
        <v>0</v>
      </c>
      <c r="AC61" s="124">
        <v>0</v>
      </c>
      <c r="AD61" s="124">
        <v>0</v>
      </c>
      <c r="AE61" s="124">
        <v>0</v>
      </c>
      <c r="AF61" s="124">
        <v>0</v>
      </c>
      <c r="AG61" s="123">
        <v>0</v>
      </c>
      <c r="AH61" s="123">
        <v>0</v>
      </c>
      <c r="AI61" s="124">
        <v>0</v>
      </c>
      <c r="AJ61" s="124">
        <v>0</v>
      </c>
      <c r="AK61" s="124">
        <v>0</v>
      </c>
      <c r="AL61" s="124">
        <v>0</v>
      </c>
      <c r="AM61" s="124">
        <v>0</v>
      </c>
      <c r="AN61" s="123">
        <v>0</v>
      </c>
      <c r="AO61" s="123">
        <v>0</v>
      </c>
      <c r="AP61" s="124">
        <v>0</v>
      </c>
      <c r="AQ61" s="124">
        <v>0</v>
      </c>
      <c r="AR61" s="124">
        <v>0</v>
      </c>
      <c r="AS61" s="124">
        <v>0</v>
      </c>
      <c r="AT61" s="124">
        <v>0</v>
      </c>
      <c r="AU61" s="123">
        <v>0</v>
      </c>
      <c r="AV61" s="123">
        <v>0</v>
      </c>
      <c r="AW61" s="123">
        <v>0</v>
      </c>
      <c r="AX61" s="123">
        <v>0</v>
      </c>
      <c r="AY61" s="123">
        <v>0</v>
      </c>
      <c r="AZ61" s="123">
        <v>0</v>
      </c>
      <c r="BA61" s="123">
        <v>0</v>
      </c>
      <c r="BB61" s="94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103">
        <v>0</v>
      </c>
    </row>
    <row r="62" spans="1:63" ht="20.25" hidden="1" outlineLevel="2" x14ac:dyDescent="0.25">
      <c r="A62" s="125">
        <v>4</v>
      </c>
      <c r="B62" s="126" t="s">
        <v>250</v>
      </c>
      <c r="C62" s="127">
        <v>16</v>
      </c>
      <c r="D62" s="128">
        <v>110.80500000000001</v>
      </c>
      <c r="E62" s="128">
        <v>100.65</v>
      </c>
      <c r="F62" s="128">
        <v>10.154999999999999</v>
      </c>
      <c r="G62" s="128">
        <v>0</v>
      </c>
      <c r="H62" s="128">
        <v>0</v>
      </c>
      <c r="I62" s="127">
        <v>214</v>
      </c>
      <c r="J62" s="127">
        <v>16</v>
      </c>
      <c r="K62" s="124">
        <v>0</v>
      </c>
      <c r="L62" s="128">
        <v>100.65</v>
      </c>
      <c r="M62" s="128">
        <v>10.154999999999999</v>
      </c>
      <c r="N62" s="128">
        <v>0</v>
      </c>
      <c r="O62" s="128">
        <v>0</v>
      </c>
      <c r="P62" s="127">
        <v>214</v>
      </c>
      <c r="Q62" s="127">
        <v>1</v>
      </c>
      <c r="R62" s="128">
        <v>1300</v>
      </c>
      <c r="S62" s="128">
        <v>0</v>
      </c>
      <c r="T62" s="128">
        <v>0</v>
      </c>
      <c r="U62" s="128">
        <v>0</v>
      </c>
      <c r="V62" s="128">
        <v>0</v>
      </c>
      <c r="W62" s="127">
        <v>14</v>
      </c>
      <c r="X62" s="127">
        <v>0</v>
      </c>
      <c r="Y62" s="128">
        <v>0</v>
      </c>
      <c r="Z62" s="127">
        <v>0</v>
      </c>
      <c r="AA62" s="123">
        <v>0</v>
      </c>
      <c r="AB62" s="124">
        <v>0</v>
      </c>
      <c r="AC62" s="124">
        <v>0</v>
      </c>
      <c r="AD62" s="124">
        <v>0</v>
      </c>
      <c r="AE62" s="124">
        <v>0</v>
      </c>
      <c r="AF62" s="124">
        <v>0</v>
      </c>
      <c r="AG62" s="123">
        <v>0</v>
      </c>
      <c r="AH62" s="123">
        <v>0</v>
      </c>
      <c r="AI62" s="124">
        <v>0</v>
      </c>
      <c r="AJ62" s="124">
        <v>0</v>
      </c>
      <c r="AK62" s="124">
        <v>0</v>
      </c>
      <c r="AL62" s="124">
        <v>0</v>
      </c>
      <c r="AM62" s="124">
        <v>0</v>
      </c>
      <c r="AN62" s="123">
        <v>0</v>
      </c>
      <c r="AO62" s="123">
        <v>0</v>
      </c>
      <c r="AP62" s="124">
        <v>0</v>
      </c>
      <c r="AQ62" s="124">
        <v>0</v>
      </c>
      <c r="AR62" s="124">
        <v>0</v>
      </c>
      <c r="AS62" s="124">
        <v>0</v>
      </c>
      <c r="AT62" s="124">
        <v>0</v>
      </c>
      <c r="AU62" s="123">
        <v>0</v>
      </c>
      <c r="AV62" s="123">
        <v>0</v>
      </c>
      <c r="AW62" s="123">
        <v>0</v>
      </c>
      <c r="AX62" s="123">
        <v>0</v>
      </c>
      <c r="AY62" s="123">
        <v>0</v>
      </c>
      <c r="AZ62" s="123">
        <v>0</v>
      </c>
      <c r="BA62" s="123">
        <v>0</v>
      </c>
      <c r="BB62" s="94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103">
        <v>0</v>
      </c>
    </row>
    <row r="63" spans="1:63" ht="41.25" customHeight="1" collapsed="1" x14ac:dyDescent="0.25">
      <c r="A63" s="121">
        <v>12</v>
      </c>
      <c r="B63" s="122" t="s">
        <v>54</v>
      </c>
      <c r="C63" s="123">
        <v>32</v>
      </c>
      <c r="D63" s="124">
        <v>409.56979999999999</v>
      </c>
      <c r="E63" s="124">
        <v>322.69</v>
      </c>
      <c r="F63" s="124">
        <v>24.5</v>
      </c>
      <c r="G63" s="124">
        <v>5.242</v>
      </c>
      <c r="H63" s="124">
        <v>0</v>
      </c>
      <c r="I63" s="123">
        <v>483</v>
      </c>
      <c r="J63" s="123">
        <v>32</v>
      </c>
      <c r="K63" s="124">
        <v>409569.8</v>
      </c>
      <c r="L63" s="124">
        <v>322.69</v>
      </c>
      <c r="M63" s="124">
        <v>24.5</v>
      </c>
      <c r="N63" s="124">
        <v>5.242</v>
      </c>
      <c r="O63" s="124">
        <v>0</v>
      </c>
      <c r="P63" s="123">
        <v>483</v>
      </c>
      <c r="Q63" s="123">
        <v>4</v>
      </c>
      <c r="R63" s="124">
        <v>2820</v>
      </c>
      <c r="S63" s="124">
        <v>1</v>
      </c>
      <c r="T63" s="124">
        <v>0</v>
      </c>
      <c r="U63" s="124">
        <v>0</v>
      </c>
      <c r="V63" s="124">
        <v>0</v>
      </c>
      <c r="W63" s="123">
        <v>13</v>
      </c>
      <c r="X63" s="123">
        <v>1</v>
      </c>
      <c r="Y63" s="124">
        <v>1000</v>
      </c>
      <c r="Z63" s="123">
        <v>5</v>
      </c>
      <c r="AA63" s="123">
        <v>0</v>
      </c>
      <c r="AB63" s="124">
        <v>0</v>
      </c>
      <c r="AC63" s="124">
        <v>0</v>
      </c>
      <c r="AD63" s="124">
        <v>0</v>
      </c>
      <c r="AE63" s="124">
        <v>0</v>
      </c>
      <c r="AF63" s="124">
        <v>0</v>
      </c>
      <c r="AG63" s="123">
        <v>0</v>
      </c>
      <c r="AH63" s="123">
        <v>0</v>
      </c>
      <c r="AI63" s="124">
        <v>0</v>
      </c>
      <c r="AJ63" s="124">
        <v>0</v>
      </c>
      <c r="AK63" s="124">
        <v>0</v>
      </c>
      <c r="AL63" s="124">
        <v>0</v>
      </c>
      <c r="AM63" s="124">
        <v>0</v>
      </c>
      <c r="AN63" s="123">
        <v>0</v>
      </c>
      <c r="AO63" s="123">
        <v>0</v>
      </c>
      <c r="AP63" s="124">
        <v>0</v>
      </c>
      <c r="AQ63" s="124">
        <v>0</v>
      </c>
      <c r="AR63" s="124">
        <v>0</v>
      </c>
      <c r="AS63" s="124">
        <v>0</v>
      </c>
      <c r="AT63" s="124">
        <v>0</v>
      </c>
      <c r="AU63" s="123">
        <v>0</v>
      </c>
      <c r="AV63" s="123">
        <v>-1</v>
      </c>
      <c r="AW63" s="123">
        <v>-1000</v>
      </c>
      <c r="AX63" s="123">
        <v>-5</v>
      </c>
      <c r="AY63" s="123">
        <v>1</v>
      </c>
      <c r="AZ63" s="123">
        <v>1</v>
      </c>
      <c r="BA63" s="123">
        <v>5</v>
      </c>
      <c r="BB63" s="94">
        <v>1</v>
      </c>
      <c r="BC63" s="96">
        <v>1</v>
      </c>
      <c r="BD63" s="96">
        <v>1</v>
      </c>
      <c r="BE63" s="96">
        <v>0</v>
      </c>
      <c r="BF63" s="96">
        <v>0</v>
      </c>
      <c r="BG63" s="96">
        <v>0</v>
      </c>
      <c r="BH63" s="103">
        <v>5</v>
      </c>
    </row>
    <row r="64" spans="1:63" ht="20.25" hidden="1" outlineLevel="1" x14ac:dyDescent="0.25">
      <c r="A64" s="125">
        <v>1</v>
      </c>
      <c r="B64" s="126" t="s">
        <v>248</v>
      </c>
      <c r="C64" s="127">
        <v>7</v>
      </c>
      <c r="D64" s="128">
        <v>246.9</v>
      </c>
      <c r="E64" s="128">
        <v>184.1</v>
      </c>
      <c r="F64" s="128">
        <v>3.3</v>
      </c>
      <c r="G64" s="128">
        <v>5</v>
      </c>
      <c r="H64" s="128">
        <v>0</v>
      </c>
      <c r="I64" s="127">
        <v>72</v>
      </c>
      <c r="J64" s="127">
        <v>7</v>
      </c>
      <c r="K64" s="124">
        <v>0</v>
      </c>
      <c r="L64" s="128">
        <v>184.1</v>
      </c>
      <c r="M64" s="128">
        <v>3.3</v>
      </c>
      <c r="N64" s="128">
        <v>5</v>
      </c>
      <c r="O64" s="128">
        <v>0</v>
      </c>
      <c r="P64" s="127">
        <v>72</v>
      </c>
      <c r="Q64" s="127">
        <v>1</v>
      </c>
      <c r="R64" s="128">
        <v>900</v>
      </c>
      <c r="S64" s="128">
        <v>0</v>
      </c>
      <c r="T64" s="128">
        <v>0</v>
      </c>
      <c r="U64" s="128">
        <v>0</v>
      </c>
      <c r="V64" s="128">
        <v>0</v>
      </c>
      <c r="W64" s="127">
        <v>4</v>
      </c>
      <c r="X64" s="127">
        <v>0</v>
      </c>
      <c r="Y64" s="128">
        <v>0</v>
      </c>
      <c r="Z64" s="127">
        <v>0</v>
      </c>
      <c r="AA64" s="123">
        <v>0</v>
      </c>
      <c r="AB64" s="124">
        <v>0</v>
      </c>
      <c r="AC64" s="124">
        <v>0</v>
      </c>
      <c r="AD64" s="124">
        <v>0</v>
      </c>
      <c r="AE64" s="124">
        <v>0</v>
      </c>
      <c r="AF64" s="124">
        <v>0</v>
      </c>
      <c r="AG64" s="123">
        <v>0</v>
      </c>
      <c r="AH64" s="123">
        <v>0</v>
      </c>
      <c r="AI64" s="124">
        <v>0</v>
      </c>
      <c r="AJ64" s="124">
        <v>0</v>
      </c>
      <c r="AK64" s="124">
        <v>0</v>
      </c>
      <c r="AL64" s="124">
        <v>0</v>
      </c>
      <c r="AM64" s="124">
        <v>0</v>
      </c>
      <c r="AN64" s="123">
        <v>0</v>
      </c>
      <c r="AO64" s="123">
        <v>0</v>
      </c>
      <c r="AP64" s="124">
        <v>0</v>
      </c>
      <c r="AQ64" s="124">
        <v>0</v>
      </c>
      <c r="AR64" s="124">
        <v>0</v>
      </c>
      <c r="AS64" s="124">
        <v>0</v>
      </c>
      <c r="AT64" s="124">
        <v>0</v>
      </c>
      <c r="AU64" s="123">
        <v>0</v>
      </c>
      <c r="AV64" s="123">
        <v>0</v>
      </c>
      <c r="AW64" s="123">
        <v>0</v>
      </c>
      <c r="AX64" s="123">
        <v>0</v>
      </c>
      <c r="AY64" s="123">
        <v>0</v>
      </c>
      <c r="AZ64" s="123">
        <v>0</v>
      </c>
      <c r="BA64" s="123">
        <v>0</v>
      </c>
      <c r="BB64" s="94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103">
        <v>0</v>
      </c>
    </row>
    <row r="65" spans="1:60" ht="20.25" hidden="1" outlineLevel="1" x14ac:dyDescent="0.25">
      <c r="A65" s="125">
        <v>2</v>
      </c>
      <c r="B65" s="126" t="s">
        <v>249</v>
      </c>
      <c r="C65" s="127">
        <v>6</v>
      </c>
      <c r="D65" s="128">
        <v>5.85</v>
      </c>
      <c r="E65" s="128">
        <v>3.15</v>
      </c>
      <c r="F65" s="128">
        <v>2.7</v>
      </c>
      <c r="G65" s="128">
        <v>0</v>
      </c>
      <c r="H65" s="128">
        <v>0</v>
      </c>
      <c r="I65" s="127">
        <v>23</v>
      </c>
      <c r="J65" s="127">
        <v>6</v>
      </c>
      <c r="K65" s="124">
        <v>0</v>
      </c>
      <c r="L65" s="128">
        <v>3.15</v>
      </c>
      <c r="M65" s="128">
        <v>2.7</v>
      </c>
      <c r="N65" s="128">
        <v>0</v>
      </c>
      <c r="O65" s="128">
        <v>0</v>
      </c>
      <c r="P65" s="127">
        <v>23</v>
      </c>
      <c r="Q65" s="127">
        <v>0</v>
      </c>
      <c r="R65" s="128">
        <v>0</v>
      </c>
      <c r="S65" s="128">
        <v>0</v>
      </c>
      <c r="T65" s="128">
        <v>0</v>
      </c>
      <c r="U65" s="128">
        <v>0</v>
      </c>
      <c r="V65" s="128">
        <v>0</v>
      </c>
      <c r="W65" s="127">
        <v>0</v>
      </c>
      <c r="X65" s="127">
        <v>0</v>
      </c>
      <c r="Y65" s="128">
        <v>0</v>
      </c>
      <c r="Z65" s="127">
        <v>0</v>
      </c>
      <c r="AA65" s="123">
        <v>0</v>
      </c>
      <c r="AB65" s="124">
        <v>0</v>
      </c>
      <c r="AC65" s="124">
        <v>0</v>
      </c>
      <c r="AD65" s="124">
        <v>0</v>
      </c>
      <c r="AE65" s="124">
        <v>0</v>
      </c>
      <c r="AF65" s="124">
        <v>0</v>
      </c>
      <c r="AG65" s="123">
        <v>0</v>
      </c>
      <c r="AH65" s="123">
        <v>0</v>
      </c>
      <c r="AI65" s="124">
        <v>0</v>
      </c>
      <c r="AJ65" s="124">
        <v>0</v>
      </c>
      <c r="AK65" s="124">
        <v>0</v>
      </c>
      <c r="AL65" s="124">
        <v>0</v>
      </c>
      <c r="AM65" s="124">
        <v>0</v>
      </c>
      <c r="AN65" s="123">
        <v>0</v>
      </c>
      <c r="AO65" s="123">
        <v>0</v>
      </c>
      <c r="AP65" s="124">
        <v>0</v>
      </c>
      <c r="AQ65" s="124">
        <v>0</v>
      </c>
      <c r="AR65" s="124">
        <v>0</v>
      </c>
      <c r="AS65" s="124">
        <v>0</v>
      </c>
      <c r="AT65" s="124">
        <v>0</v>
      </c>
      <c r="AU65" s="123">
        <v>0</v>
      </c>
      <c r="AV65" s="123">
        <v>0</v>
      </c>
      <c r="AW65" s="123">
        <v>0</v>
      </c>
      <c r="AX65" s="123">
        <v>0</v>
      </c>
      <c r="AY65" s="123">
        <v>0</v>
      </c>
      <c r="AZ65" s="123">
        <v>0</v>
      </c>
      <c r="BA65" s="123">
        <v>0</v>
      </c>
      <c r="BB65" s="94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103">
        <v>0</v>
      </c>
    </row>
    <row r="66" spans="1:60" ht="20.25" hidden="1" outlineLevel="1" x14ac:dyDescent="0.25">
      <c r="A66" s="125">
        <v>3</v>
      </c>
      <c r="B66" s="126" t="s">
        <v>223</v>
      </c>
      <c r="C66" s="127">
        <v>7</v>
      </c>
      <c r="D66" s="128">
        <v>112.52</v>
      </c>
      <c r="E66" s="128">
        <v>106.52</v>
      </c>
      <c r="F66" s="128">
        <v>6</v>
      </c>
      <c r="G66" s="128">
        <v>0</v>
      </c>
      <c r="H66" s="128">
        <v>0</v>
      </c>
      <c r="I66" s="127">
        <v>263</v>
      </c>
      <c r="J66" s="127">
        <v>7</v>
      </c>
      <c r="K66" s="124">
        <v>0</v>
      </c>
      <c r="L66" s="128">
        <v>106.52</v>
      </c>
      <c r="M66" s="128">
        <v>6</v>
      </c>
      <c r="N66" s="128">
        <v>0</v>
      </c>
      <c r="O66" s="128">
        <v>0</v>
      </c>
      <c r="P66" s="127">
        <v>263</v>
      </c>
      <c r="Q66" s="127">
        <v>1</v>
      </c>
      <c r="R66" s="128">
        <v>1000</v>
      </c>
      <c r="S66" s="128">
        <v>1</v>
      </c>
      <c r="T66" s="128">
        <v>0</v>
      </c>
      <c r="U66" s="128">
        <v>0</v>
      </c>
      <c r="V66" s="128">
        <v>0</v>
      </c>
      <c r="W66" s="127">
        <v>5</v>
      </c>
      <c r="X66" s="127">
        <v>1</v>
      </c>
      <c r="Y66" s="128">
        <v>1000</v>
      </c>
      <c r="Z66" s="127">
        <v>5</v>
      </c>
      <c r="AA66" s="123">
        <v>0</v>
      </c>
      <c r="AB66" s="124">
        <v>0</v>
      </c>
      <c r="AC66" s="124">
        <v>0</v>
      </c>
      <c r="AD66" s="124">
        <v>0</v>
      </c>
      <c r="AE66" s="124">
        <v>0</v>
      </c>
      <c r="AF66" s="124">
        <v>0</v>
      </c>
      <c r="AG66" s="123">
        <v>0</v>
      </c>
      <c r="AH66" s="123">
        <v>0</v>
      </c>
      <c r="AI66" s="124">
        <v>0</v>
      </c>
      <c r="AJ66" s="124">
        <v>0</v>
      </c>
      <c r="AK66" s="124">
        <v>0</v>
      </c>
      <c r="AL66" s="124">
        <v>0</v>
      </c>
      <c r="AM66" s="124">
        <v>0</v>
      </c>
      <c r="AN66" s="123">
        <v>0</v>
      </c>
      <c r="AO66" s="123">
        <v>0</v>
      </c>
      <c r="AP66" s="124">
        <v>0</v>
      </c>
      <c r="AQ66" s="124">
        <v>0</v>
      </c>
      <c r="AR66" s="124">
        <v>0</v>
      </c>
      <c r="AS66" s="124">
        <v>0</v>
      </c>
      <c r="AT66" s="124">
        <v>0</v>
      </c>
      <c r="AU66" s="123">
        <v>0</v>
      </c>
      <c r="AV66" s="123">
        <v>-1</v>
      </c>
      <c r="AW66" s="123">
        <v>-1000</v>
      </c>
      <c r="AX66" s="123">
        <v>-5</v>
      </c>
      <c r="AY66" s="123">
        <v>1</v>
      </c>
      <c r="AZ66" s="123">
        <v>1</v>
      </c>
      <c r="BA66" s="123">
        <v>5</v>
      </c>
      <c r="BB66" s="94">
        <v>1</v>
      </c>
      <c r="BC66" s="96">
        <v>1</v>
      </c>
      <c r="BD66" s="96">
        <v>1</v>
      </c>
      <c r="BE66" s="96">
        <v>0</v>
      </c>
      <c r="BF66" s="96">
        <v>0</v>
      </c>
      <c r="BG66" s="96">
        <v>0</v>
      </c>
      <c r="BH66" s="103">
        <v>5</v>
      </c>
    </row>
    <row r="67" spans="1:60" ht="20.25" hidden="1" outlineLevel="2" x14ac:dyDescent="0.25">
      <c r="A67" s="125">
        <v>4</v>
      </c>
      <c r="B67" s="126" t="s">
        <v>250</v>
      </c>
      <c r="C67" s="127">
        <v>12</v>
      </c>
      <c r="D67" s="128">
        <v>44.299800000000005</v>
      </c>
      <c r="E67" s="128">
        <v>28.92</v>
      </c>
      <c r="F67" s="128">
        <v>12.5</v>
      </c>
      <c r="G67" s="128">
        <v>0.24199999999999999</v>
      </c>
      <c r="H67" s="128">
        <v>0</v>
      </c>
      <c r="I67" s="127">
        <v>125</v>
      </c>
      <c r="J67" s="127">
        <v>12</v>
      </c>
      <c r="K67" s="124">
        <v>0</v>
      </c>
      <c r="L67" s="128">
        <v>28.92</v>
      </c>
      <c r="M67" s="128">
        <v>12.5</v>
      </c>
      <c r="N67" s="128">
        <v>0.24199999999999999</v>
      </c>
      <c r="O67" s="128">
        <v>0</v>
      </c>
      <c r="P67" s="127">
        <v>125</v>
      </c>
      <c r="Q67" s="127">
        <v>2</v>
      </c>
      <c r="R67" s="128">
        <v>920</v>
      </c>
      <c r="S67" s="128">
        <v>0</v>
      </c>
      <c r="T67" s="128">
        <v>0</v>
      </c>
      <c r="U67" s="128">
        <v>0</v>
      </c>
      <c r="V67" s="128">
        <v>0</v>
      </c>
      <c r="W67" s="127">
        <v>4</v>
      </c>
      <c r="X67" s="127">
        <v>0</v>
      </c>
      <c r="Y67" s="128">
        <v>0</v>
      </c>
      <c r="Z67" s="127">
        <v>0</v>
      </c>
      <c r="AA67" s="123">
        <v>0</v>
      </c>
      <c r="AB67" s="124">
        <v>0</v>
      </c>
      <c r="AC67" s="124">
        <v>0</v>
      </c>
      <c r="AD67" s="124">
        <v>0</v>
      </c>
      <c r="AE67" s="124">
        <v>0</v>
      </c>
      <c r="AF67" s="124">
        <v>0</v>
      </c>
      <c r="AG67" s="123">
        <v>0</v>
      </c>
      <c r="AH67" s="123">
        <v>0</v>
      </c>
      <c r="AI67" s="124">
        <v>0</v>
      </c>
      <c r="AJ67" s="124">
        <v>0</v>
      </c>
      <c r="AK67" s="124">
        <v>0</v>
      </c>
      <c r="AL67" s="124">
        <v>0</v>
      </c>
      <c r="AM67" s="124">
        <v>0</v>
      </c>
      <c r="AN67" s="123">
        <v>0</v>
      </c>
      <c r="AO67" s="123">
        <v>0</v>
      </c>
      <c r="AP67" s="124">
        <v>0</v>
      </c>
      <c r="AQ67" s="124">
        <v>0</v>
      </c>
      <c r="AR67" s="124">
        <v>0</v>
      </c>
      <c r="AS67" s="124">
        <v>0</v>
      </c>
      <c r="AT67" s="124">
        <v>0</v>
      </c>
      <c r="AU67" s="123">
        <v>0</v>
      </c>
      <c r="AV67" s="123">
        <v>0</v>
      </c>
      <c r="AW67" s="123">
        <v>0</v>
      </c>
      <c r="AX67" s="123">
        <v>0</v>
      </c>
      <c r="AY67" s="123">
        <v>0</v>
      </c>
      <c r="AZ67" s="123">
        <v>0</v>
      </c>
      <c r="BA67" s="123">
        <v>0</v>
      </c>
      <c r="BB67" s="94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103">
        <v>0</v>
      </c>
    </row>
    <row r="68" spans="1:60" ht="41.25" customHeight="1" collapsed="1" x14ac:dyDescent="0.25">
      <c r="A68" s="121">
        <v>13</v>
      </c>
      <c r="B68" s="122" t="s">
        <v>47</v>
      </c>
      <c r="C68" s="123">
        <v>84</v>
      </c>
      <c r="D68" s="124">
        <v>1085.2103399999999</v>
      </c>
      <c r="E68" s="124">
        <v>713.63240000000008</v>
      </c>
      <c r="F68" s="124">
        <v>24.9</v>
      </c>
      <c r="G68" s="124">
        <v>17.1326</v>
      </c>
      <c r="H68" s="124">
        <v>12</v>
      </c>
      <c r="I68" s="123">
        <v>1519</v>
      </c>
      <c r="J68" s="123">
        <v>83</v>
      </c>
      <c r="K68" s="124">
        <v>1056360.3399999999</v>
      </c>
      <c r="L68" s="124">
        <v>702.63240000000008</v>
      </c>
      <c r="M68" s="124">
        <v>24.9</v>
      </c>
      <c r="N68" s="124">
        <v>17.1326</v>
      </c>
      <c r="O68" s="124">
        <v>10.5</v>
      </c>
      <c r="P68" s="123">
        <v>1491</v>
      </c>
      <c r="Q68" s="123">
        <v>5</v>
      </c>
      <c r="R68" s="124">
        <v>23377.940000000002</v>
      </c>
      <c r="S68" s="124">
        <v>2</v>
      </c>
      <c r="T68" s="124">
        <v>2.8</v>
      </c>
      <c r="U68" s="124">
        <v>0</v>
      </c>
      <c r="V68" s="124">
        <v>0</v>
      </c>
      <c r="W68" s="123">
        <v>15</v>
      </c>
      <c r="X68" s="123">
        <v>2</v>
      </c>
      <c r="Y68" s="124">
        <v>4800</v>
      </c>
      <c r="Z68" s="123">
        <v>8</v>
      </c>
      <c r="AA68" s="123">
        <v>2</v>
      </c>
      <c r="AB68" s="124">
        <v>4800</v>
      </c>
      <c r="AC68" s="124">
        <v>2</v>
      </c>
      <c r="AD68" s="124">
        <v>2.8</v>
      </c>
      <c r="AE68" s="124">
        <v>0</v>
      </c>
      <c r="AF68" s="124">
        <v>0</v>
      </c>
      <c r="AG68" s="123">
        <v>8</v>
      </c>
      <c r="AH68" s="123">
        <v>2</v>
      </c>
      <c r="AI68" s="124">
        <v>4.8</v>
      </c>
      <c r="AJ68" s="124">
        <v>2</v>
      </c>
      <c r="AK68" s="124">
        <v>2.8</v>
      </c>
      <c r="AL68" s="124">
        <v>0</v>
      </c>
      <c r="AM68" s="124">
        <v>0</v>
      </c>
      <c r="AN68" s="123">
        <v>8</v>
      </c>
      <c r="AO68" s="123">
        <v>0</v>
      </c>
      <c r="AP68" s="124">
        <v>0</v>
      </c>
      <c r="AQ68" s="124">
        <v>0</v>
      </c>
      <c r="AR68" s="124">
        <v>0</v>
      </c>
      <c r="AS68" s="124">
        <v>0</v>
      </c>
      <c r="AT68" s="124">
        <v>0</v>
      </c>
      <c r="AU68" s="123">
        <v>0</v>
      </c>
      <c r="AV68" s="123">
        <v>0</v>
      </c>
      <c r="AW68" s="123">
        <v>0</v>
      </c>
      <c r="AX68" s="123">
        <v>0</v>
      </c>
      <c r="AY68" s="123">
        <v>0</v>
      </c>
      <c r="AZ68" s="123">
        <v>0</v>
      </c>
      <c r="BA68" s="123">
        <v>0</v>
      </c>
      <c r="BB68" s="94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103">
        <v>0</v>
      </c>
    </row>
    <row r="69" spans="1:60" ht="20.25" hidden="1" outlineLevel="1" x14ac:dyDescent="0.25">
      <c r="A69" s="125">
        <v>1</v>
      </c>
      <c r="B69" s="126" t="s">
        <v>248</v>
      </c>
      <c r="C69" s="127">
        <v>20</v>
      </c>
      <c r="D69" s="128">
        <v>647.00599999999997</v>
      </c>
      <c r="E69" s="128">
        <v>490.65600000000001</v>
      </c>
      <c r="F69" s="128">
        <v>19.5</v>
      </c>
      <c r="G69" s="128">
        <v>10</v>
      </c>
      <c r="H69" s="128">
        <v>1.5</v>
      </c>
      <c r="I69" s="127">
        <v>607</v>
      </c>
      <c r="J69" s="127">
        <v>19</v>
      </c>
      <c r="K69" s="124">
        <v>0</v>
      </c>
      <c r="L69" s="128">
        <v>479.65600000000001</v>
      </c>
      <c r="M69" s="128">
        <v>19.5</v>
      </c>
      <c r="N69" s="128">
        <v>10</v>
      </c>
      <c r="O69" s="128">
        <v>0</v>
      </c>
      <c r="P69" s="127">
        <v>579</v>
      </c>
      <c r="Q69" s="127">
        <v>1</v>
      </c>
      <c r="R69" s="128">
        <v>11000</v>
      </c>
      <c r="S69" s="128">
        <v>0</v>
      </c>
      <c r="T69" s="128">
        <v>0</v>
      </c>
      <c r="U69" s="128">
        <v>0</v>
      </c>
      <c r="V69" s="128">
        <v>0</v>
      </c>
      <c r="W69" s="127">
        <v>3</v>
      </c>
      <c r="X69" s="127">
        <v>0</v>
      </c>
      <c r="Y69" s="128">
        <v>0</v>
      </c>
      <c r="Z69" s="127">
        <v>0</v>
      </c>
      <c r="AA69" s="123">
        <v>0</v>
      </c>
      <c r="AB69" s="124">
        <v>0</v>
      </c>
      <c r="AC69" s="124">
        <v>0</v>
      </c>
      <c r="AD69" s="124">
        <v>0</v>
      </c>
      <c r="AE69" s="124">
        <v>0</v>
      </c>
      <c r="AF69" s="124">
        <v>0</v>
      </c>
      <c r="AG69" s="123">
        <v>0</v>
      </c>
      <c r="AH69" s="123">
        <v>0</v>
      </c>
      <c r="AI69" s="124">
        <v>0</v>
      </c>
      <c r="AJ69" s="124">
        <v>0</v>
      </c>
      <c r="AK69" s="124">
        <v>0</v>
      </c>
      <c r="AL69" s="124">
        <v>0</v>
      </c>
      <c r="AM69" s="124">
        <v>0</v>
      </c>
      <c r="AN69" s="123">
        <v>0</v>
      </c>
      <c r="AO69" s="123">
        <v>0</v>
      </c>
      <c r="AP69" s="124">
        <v>0</v>
      </c>
      <c r="AQ69" s="124">
        <v>0</v>
      </c>
      <c r="AR69" s="124">
        <v>0</v>
      </c>
      <c r="AS69" s="124">
        <v>0</v>
      </c>
      <c r="AT69" s="124">
        <v>0</v>
      </c>
      <c r="AU69" s="123">
        <v>0</v>
      </c>
      <c r="AV69" s="123">
        <v>0</v>
      </c>
      <c r="AW69" s="123">
        <v>0</v>
      </c>
      <c r="AX69" s="123">
        <v>0</v>
      </c>
      <c r="AY69" s="123">
        <v>0</v>
      </c>
      <c r="AZ69" s="123">
        <v>0</v>
      </c>
      <c r="BA69" s="123">
        <v>0</v>
      </c>
      <c r="BB69" s="94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103">
        <v>0</v>
      </c>
    </row>
    <row r="70" spans="1:60" ht="20.25" hidden="1" outlineLevel="1" x14ac:dyDescent="0.25">
      <c r="A70" s="125">
        <v>2</v>
      </c>
      <c r="B70" s="126" t="s">
        <v>249</v>
      </c>
      <c r="C70" s="127">
        <v>52</v>
      </c>
      <c r="D70" s="128">
        <v>193.70493999999999</v>
      </c>
      <c r="E70" s="128">
        <v>112.39700000000001</v>
      </c>
      <c r="F70" s="128">
        <v>0</v>
      </c>
      <c r="G70" s="128">
        <v>6.8326000000000002</v>
      </c>
      <c r="H70" s="128">
        <v>0</v>
      </c>
      <c r="I70" s="127">
        <v>578</v>
      </c>
      <c r="J70" s="127">
        <v>52</v>
      </c>
      <c r="K70" s="124">
        <v>0</v>
      </c>
      <c r="L70" s="128">
        <v>112.39700000000001</v>
      </c>
      <c r="M70" s="128">
        <v>0</v>
      </c>
      <c r="N70" s="128">
        <v>6.8326000000000002</v>
      </c>
      <c r="O70" s="128">
        <v>0</v>
      </c>
      <c r="P70" s="127">
        <v>578</v>
      </c>
      <c r="Q70" s="127">
        <v>1</v>
      </c>
      <c r="R70" s="128">
        <v>6077.9400000000005</v>
      </c>
      <c r="S70" s="128">
        <v>0</v>
      </c>
      <c r="T70" s="128">
        <v>0</v>
      </c>
      <c r="U70" s="128">
        <v>0</v>
      </c>
      <c r="V70" s="128">
        <v>0</v>
      </c>
      <c r="W70" s="127">
        <v>2</v>
      </c>
      <c r="X70" s="127">
        <v>0</v>
      </c>
      <c r="Y70" s="128">
        <v>0</v>
      </c>
      <c r="Z70" s="127">
        <v>0</v>
      </c>
      <c r="AA70" s="123">
        <v>0</v>
      </c>
      <c r="AB70" s="124">
        <v>0</v>
      </c>
      <c r="AC70" s="124">
        <v>0</v>
      </c>
      <c r="AD70" s="124">
        <v>0</v>
      </c>
      <c r="AE70" s="124">
        <v>0</v>
      </c>
      <c r="AF70" s="124">
        <v>0</v>
      </c>
      <c r="AG70" s="123">
        <v>0</v>
      </c>
      <c r="AH70" s="123">
        <v>0</v>
      </c>
      <c r="AI70" s="124">
        <v>0</v>
      </c>
      <c r="AJ70" s="124">
        <v>0</v>
      </c>
      <c r="AK70" s="124">
        <v>0</v>
      </c>
      <c r="AL70" s="124">
        <v>0</v>
      </c>
      <c r="AM70" s="124">
        <v>0</v>
      </c>
      <c r="AN70" s="123">
        <v>0</v>
      </c>
      <c r="AO70" s="123">
        <v>0</v>
      </c>
      <c r="AP70" s="124">
        <v>0</v>
      </c>
      <c r="AQ70" s="124">
        <v>0</v>
      </c>
      <c r="AR70" s="124">
        <v>0</v>
      </c>
      <c r="AS70" s="124">
        <v>0</v>
      </c>
      <c r="AT70" s="124">
        <v>0</v>
      </c>
      <c r="AU70" s="123">
        <v>0</v>
      </c>
      <c r="AV70" s="123">
        <v>0</v>
      </c>
      <c r="AW70" s="123">
        <v>0</v>
      </c>
      <c r="AX70" s="123">
        <v>0</v>
      </c>
      <c r="AY70" s="123">
        <v>0</v>
      </c>
      <c r="AZ70" s="123">
        <v>0</v>
      </c>
      <c r="BA70" s="123">
        <v>0</v>
      </c>
      <c r="BB70" s="94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103">
        <v>0</v>
      </c>
    </row>
    <row r="71" spans="1:60" ht="20.25" hidden="1" outlineLevel="1" x14ac:dyDescent="0.25">
      <c r="A71" s="125">
        <v>3</v>
      </c>
      <c r="B71" s="126" t="s">
        <v>223</v>
      </c>
      <c r="C71" s="127">
        <v>7</v>
      </c>
      <c r="D71" s="128">
        <v>75.299399999999991</v>
      </c>
      <c r="E71" s="128">
        <v>72.499399999999994</v>
      </c>
      <c r="F71" s="128">
        <v>2.8</v>
      </c>
      <c r="G71" s="128">
        <v>0</v>
      </c>
      <c r="H71" s="128">
        <v>0</v>
      </c>
      <c r="I71" s="127">
        <v>187</v>
      </c>
      <c r="J71" s="127">
        <v>7</v>
      </c>
      <c r="K71" s="124">
        <v>0</v>
      </c>
      <c r="L71" s="128">
        <v>72.499399999999994</v>
      </c>
      <c r="M71" s="128">
        <v>2.8</v>
      </c>
      <c r="N71" s="128">
        <v>0</v>
      </c>
      <c r="O71" s="128">
        <v>0</v>
      </c>
      <c r="P71" s="127">
        <v>187</v>
      </c>
      <c r="Q71" s="127">
        <v>3</v>
      </c>
      <c r="R71" s="128">
        <v>6300</v>
      </c>
      <c r="S71" s="128">
        <v>2</v>
      </c>
      <c r="T71" s="128">
        <v>2.8</v>
      </c>
      <c r="U71" s="128">
        <v>0</v>
      </c>
      <c r="V71" s="128">
        <v>0</v>
      </c>
      <c r="W71" s="127">
        <v>10</v>
      </c>
      <c r="X71" s="127">
        <v>2</v>
      </c>
      <c r="Y71" s="128">
        <v>4800</v>
      </c>
      <c r="Z71" s="127">
        <v>8</v>
      </c>
      <c r="AA71" s="123">
        <v>2</v>
      </c>
      <c r="AB71" s="124">
        <v>4800</v>
      </c>
      <c r="AC71" s="124">
        <v>2</v>
      </c>
      <c r="AD71" s="124">
        <v>2.8</v>
      </c>
      <c r="AE71" s="124">
        <v>0</v>
      </c>
      <c r="AF71" s="124">
        <v>0</v>
      </c>
      <c r="AG71" s="123">
        <v>8</v>
      </c>
      <c r="AH71" s="123">
        <v>2</v>
      </c>
      <c r="AI71" s="124">
        <v>4.8</v>
      </c>
      <c r="AJ71" s="124">
        <v>2</v>
      </c>
      <c r="AK71" s="124">
        <v>2.8</v>
      </c>
      <c r="AL71" s="124">
        <v>0</v>
      </c>
      <c r="AM71" s="124">
        <v>0</v>
      </c>
      <c r="AN71" s="123">
        <v>8</v>
      </c>
      <c r="AO71" s="123">
        <v>0</v>
      </c>
      <c r="AP71" s="124">
        <v>0</v>
      </c>
      <c r="AQ71" s="124">
        <v>0</v>
      </c>
      <c r="AR71" s="124">
        <v>0</v>
      </c>
      <c r="AS71" s="124">
        <v>0</v>
      </c>
      <c r="AT71" s="124">
        <v>0</v>
      </c>
      <c r="AU71" s="123">
        <v>0</v>
      </c>
      <c r="AV71" s="123">
        <v>0</v>
      </c>
      <c r="AW71" s="123">
        <v>0</v>
      </c>
      <c r="AX71" s="123">
        <v>0</v>
      </c>
      <c r="AY71" s="123">
        <v>0</v>
      </c>
      <c r="AZ71" s="123">
        <v>0</v>
      </c>
      <c r="BA71" s="123">
        <v>0</v>
      </c>
      <c r="BB71" s="94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103">
        <v>0</v>
      </c>
    </row>
    <row r="72" spans="1:60" ht="20.25" hidden="1" outlineLevel="2" x14ac:dyDescent="0.25">
      <c r="A72" s="125">
        <v>4</v>
      </c>
      <c r="B72" s="126" t="s">
        <v>250</v>
      </c>
      <c r="C72" s="127">
        <v>3</v>
      </c>
      <c r="D72" s="128">
        <v>164.23</v>
      </c>
      <c r="E72" s="128">
        <v>36.68</v>
      </c>
      <c r="F72" s="128">
        <v>2.6</v>
      </c>
      <c r="G72" s="128">
        <v>0</v>
      </c>
      <c r="H72" s="128">
        <v>10.5</v>
      </c>
      <c r="I72" s="127">
        <v>109</v>
      </c>
      <c r="J72" s="127">
        <v>3</v>
      </c>
      <c r="K72" s="124">
        <v>0</v>
      </c>
      <c r="L72" s="128">
        <v>36.68</v>
      </c>
      <c r="M72" s="128">
        <v>2.6</v>
      </c>
      <c r="N72" s="128">
        <v>0</v>
      </c>
      <c r="O72" s="128">
        <v>10.5</v>
      </c>
      <c r="P72" s="127">
        <v>109</v>
      </c>
      <c r="Q72" s="127">
        <v>0</v>
      </c>
      <c r="R72" s="128">
        <v>0</v>
      </c>
      <c r="S72" s="128">
        <v>0</v>
      </c>
      <c r="T72" s="128">
        <v>0</v>
      </c>
      <c r="U72" s="128">
        <v>0</v>
      </c>
      <c r="V72" s="128">
        <v>0</v>
      </c>
      <c r="W72" s="127">
        <v>0</v>
      </c>
      <c r="X72" s="127">
        <v>0</v>
      </c>
      <c r="Y72" s="128">
        <v>0</v>
      </c>
      <c r="Z72" s="127">
        <v>0</v>
      </c>
      <c r="AA72" s="123">
        <v>0</v>
      </c>
      <c r="AB72" s="124">
        <v>0</v>
      </c>
      <c r="AC72" s="124">
        <v>0</v>
      </c>
      <c r="AD72" s="124">
        <v>0</v>
      </c>
      <c r="AE72" s="124">
        <v>0</v>
      </c>
      <c r="AF72" s="124">
        <v>0</v>
      </c>
      <c r="AG72" s="123">
        <v>0</v>
      </c>
      <c r="AH72" s="123">
        <v>0</v>
      </c>
      <c r="AI72" s="124">
        <v>0</v>
      </c>
      <c r="AJ72" s="124">
        <v>0</v>
      </c>
      <c r="AK72" s="124">
        <v>0</v>
      </c>
      <c r="AL72" s="124">
        <v>0</v>
      </c>
      <c r="AM72" s="124">
        <v>0</v>
      </c>
      <c r="AN72" s="123">
        <v>0</v>
      </c>
      <c r="AO72" s="123">
        <v>0</v>
      </c>
      <c r="AP72" s="124">
        <v>0</v>
      </c>
      <c r="AQ72" s="124">
        <v>0</v>
      </c>
      <c r="AR72" s="124">
        <v>0</v>
      </c>
      <c r="AS72" s="124">
        <v>0</v>
      </c>
      <c r="AT72" s="124">
        <v>0</v>
      </c>
      <c r="AU72" s="123">
        <v>0</v>
      </c>
      <c r="AV72" s="123">
        <v>0</v>
      </c>
      <c r="AW72" s="123">
        <v>0</v>
      </c>
      <c r="AX72" s="123">
        <v>0</v>
      </c>
      <c r="AY72" s="123">
        <v>0</v>
      </c>
      <c r="AZ72" s="123">
        <v>0</v>
      </c>
      <c r="BA72" s="123">
        <v>0</v>
      </c>
      <c r="BB72" s="94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103">
        <v>0</v>
      </c>
    </row>
    <row r="73" spans="1:60" ht="41.25" customHeight="1" collapsed="1" x14ac:dyDescent="0.25">
      <c r="A73" s="121">
        <v>14</v>
      </c>
      <c r="B73" s="122" t="s">
        <v>55</v>
      </c>
      <c r="C73" s="123">
        <v>75</v>
      </c>
      <c r="D73" s="124">
        <v>2961.3522560000001</v>
      </c>
      <c r="E73" s="124">
        <v>2116.9826000000003</v>
      </c>
      <c r="F73" s="124">
        <v>80.957999999999998</v>
      </c>
      <c r="G73" s="124">
        <v>12.152239999999999</v>
      </c>
      <c r="H73" s="124">
        <v>52</v>
      </c>
      <c r="I73" s="123">
        <v>2669</v>
      </c>
      <c r="J73" s="123">
        <v>72</v>
      </c>
      <c r="K73" s="124">
        <v>2829289.7560000001</v>
      </c>
      <c r="L73" s="124">
        <v>2055.2375999999999</v>
      </c>
      <c r="M73" s="124">
        <v>79.957999999999998</v>
      </c>
      <c r="N73" s="124">
        <v>11.32724</v>
      </c>
      <c r="O73" s="124">
        <v>47</v>
      </c>
      <c r="P73" s="123">
        <v>2311</v>
      </c>
      <c r="Q73" s="123">
        <v>13</v>
      </c>
      <c r="R73" s="124">
        <v>193640</v>
      </c>
      <c r="S73" s="124">
        <v>57</v>
      </c>
      <c r="T73" s="124">
        <v>0</v>
      </c>
      <c r="U73" s="124">
        <v>0</v>
      </c>
      <c r="V73" s="124">
        <v>0</v>
      </c>
      <c r="W73" s="123">
        <v>504</v>
      </c>
      <c r="X73" s="123">
        <v>3</v>
      </c>
      <c r="Y73" s="124">
        <v>57000</v>
      </c>
      <c r="Z73" s="123">
        <v>65</v>
      </c>
      <c r="AA73" s="123">
        <v>3</v>
      </c>
      <c r="AB73" s="124">
        <v>57000</v>
      </c>
      <c r="AC73" s="124">
        <v>57</v>
      </c>
      <c r="AD73" s="124">
        <v>0</v>
      </c>
      <c r="AE73" s="124">
        <v>0</v>
      </c>
      <c r="AF73" s="124">
        <v>0</v>
      </c>
      <c r="AG73" s="123">
        <v>105</v>
      </c>
      <c r="AH73" s="123">
        <v>3</v>
      </c>
      <c r="AI73" s="124">
        <v>57</v>
      </c>
      <c r="AJ73" s="124">
        <v>57</v>
      </c>
      <c r="AK73" s="124">
        <v>0</v>
      </c>
      <c r="AL73" s="124">
        <v>0</v>
      </c>
      <c r="AM73" s="124">
        <v>0</v>
      </c>
      <c r="AN73" s="123">
        <v>105</v>
      </c>
      <c r="AO73" s="123">
        <v>0</v>
      </c>
      <c r="AP73" s="124">
        <v>0</v>
      </c>
      <c r="AQ73" s="124">
        <v>0</v>
      </c>
      <c r="AR73" s="124">
        <v>0</v>
      </c>
      <c r="AS73" s="124">
        <v>0</v>
      </c>
      <c r="AT73" s="124">
        <v>0</v>
      </c>
      <c r="AU73" s="123">
        <v>0</v>
      </c>
      <c r="AV73" s="123">
        <v>0</v>
      </c>
      <c r="AW73" s="123">
        <v>0</v>
      </c>
      <c r="AX73" s="123">
        <v>40</v>
      </c>
      <c r="AY73" s="123">
        <v>0</v>
      </c>
      <c r="AZ73" s="123">
        <v>0</v>
      </c>
      <c r="BA73" s="123">
        <v>0</v>
      </c>
      <c r="BB73" s="94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103">
        <v>0</v>
      </c>
    </row>
    <row r="74" spans="1:60" ht="20.25" hidden="1" outlineLevel="1" x14ac:dyDescent="0.25">
      <c r="A74" s="125">
        <v>1</v>
      </c>
      <c r="B74" s="126" t="s">
        <v>248</v>
      </c>
      <c r="C74" s="127">
        <v>26</v>
      </c>
      <c r="D74" s="128">
        <v>246.6206</v>
      </c>
      <c r="E74" s="128">
        <v>221.0676</v>
      </c>
      <c r="F74" s="128">
        <v>25.553000000000001</v>
      </c>
      <c r="G74" s="128">
        <v>0</v>
      </c>
      <c r="H74" s="128">
        <v>0</v>
      </c>
      <c r="I74" s="127">
        <v>794</v>
      </c>
      <c r="J74" s="127">
        <v>26</v>
      </c>
      <c r="K74" s="124">
        <v>0</v>
      </c>
      <c r="L74" s="128">
        <v>221.0676</v>
      </c>
      <c r="M74" s="128">
        <v>25.553000000000001</v>
      </c>
      <c r="N74" s="128">
        <v>0</v>
      </c>
      <c r="O74" s="128">
        <v>0</v>
      </c>
      <c r="P74" s="127">
        <v>794</v>
      </c>
      <c r="Q74" s="127">
        <v>6</v>
      </c>
      <c r="R74" s="128">
        <v>129400</v>
      </c>
      <c r="S74" s="128">
        <v>32</v>
      </c>
      <c r="T74" s="128">
        <v>0</v>
      </c>
      <c r="U74" s="128">
        <v>0</v>
      </c>
      <c r="V74" s="128">
        <v>0</v>
      </c>
      <c r="W74" s="127">
        <v>401</v>
      </c>
      <c r="X74" s="127">
        <v>2</v>
      </c>
      <c r="Y74" s="128">
        <v>32000</v>
      </c>
      <c r="Z74" s="127">
        <v>35</v>
      </c>
      <c r="AA74" s="123">
        <v>2</v>
      </c>
      <c r="AB74" s="124">
        <v>32000</v>
      </c>
      <c r="AC74" s="124">
        <v>32</v>
      </c>
      <c r="AD74" s="124">
        <v>0</v>
      </c>
      <c r="AE74" s="124">
        <v>0</v>
      </c>
      <c r="AF74" s="124">
        <v>0</v>
      </c>
      <c r="AG74" s="123">
        <v>75</v>
      </c>
      <c r="AH74" s="123">
        <v>2</v>
      </c>
      <c r="AI74" s="124">
        <v>32</v>
      </c>
      <c r="AJ74" s="124">
        <v>32</v>
      </c>
      <c r="AK74" s="124">
        <v>0</v>
      </c>
      <c r="AL74" s="124">
        <v>0</v>
      </c>
      <c r="AM74" s="124">
        <v>0</v>
      </c>
      <c r="AN74" s="123">
        <v>75</v>
      </c>
      <c r="AO74" s="123">
        <v>0</v>
      </c>
      <c r="AP74" s="124">
        <v>0</v>
      </c>
      <c r="AQ74" s="124">
        <v>0</v>
      </c>
      <c r="AR74" s="124">
        <v>0</v>
      </c>
      <c r="AS74" s="124">
        <v>0</v>
      </c>
      <c r="AT74" s="124">
        <v>0</v>
      </c>
      <c r="AU74" s="123">
        <v>0</v>
      </c>
      <c r="AV74" s="123">
        <v>0</v>
      </c>
      <c r="AW74" s="123">
        <v>0</v>
      </c>
      <c r="AX74" s="123">
        <v>40</v>
      </c>
      <c r="AY74" s="123">
        <v>0</v>
      </c>
      <c r="AZ74" s="123">
        <v>0</v>
      </c>
      <c r="BA74" s="123">
        <v>0</v>
      </c>
      <c r="BB74" s="94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103">
        <v>0</v>
      </c>
    </row>
    <row r="75" spans="1:60" ht="20.25" hidden="1" outlineLevel="1" x14ac:dyDescent="0.25">
      <c r="A75" s="125">
        <v>2</v>
      </c>
      <c r="B75" s="126" t="s">
        <v>249</v>
      </c>
      <c r="C75" s="127">
        <v>28</v>
      </c>
      <c r="D75" s="128">
        <v>922.26015599999994</v>
      </c>
      <c r="E75" s="128">
        <v>533.57000000000005</v>
      </c>
      <c r="F75" s="128">
        <v>29.105</v>
      </c>
      <c r="G75" s="128">
        <v>11.21724</v>
      </c>
      <c r="H75" s="128">
        <v>19</v>
      </c>
      <c r="I75" s="127">
        <v>897</v>
      </c>
      <c r="J75" s="127">
        <v>27</v>
      </c>
      <c r="K75" s="124">
        <v>0</v>
      </c>
      <c r="L75" s="128">
        <v>533.07000000000005</v>
      </c>
      <c r="M75" s="128">
        <v>28.105</v>
      </c>
      <c r="N75" s="128">
        <v>11.21724</v>
      </c>
      <c r="O75" s="128">
        <v>19</v>
      </c>
      <c r="P75" s="127">
        <v>894</v>
      </c>
      <c r="Q75" s="127">
        <v>6</v>
      </c>
      <c r="R75" s="128">
        <v>52240</v>
      </c>
      <c r="S75" s="128">
        <v>25</v>
      </c>
      <c r="T75" s="128">
        <v>0</v>
      </c>
      <c r="U75" s="128">
        <v>0</v>
      </c>
      <c r="V75" s="128">
        <v>0</v>
      </c>
      <c r="W75" s="127">
        <v>78</v>
      </c>
      <c r="X75" s="127">
        <v>1</v>
      </c>
      <c r="Y75" s="128">
        <v>25000</v>
      </c>
      <c r="Z75" s="127">
        <v>30</v>
      </c>
      <c r="AA75" s="123">
        <v>1</v>
      </c>
      <c r="AB75" s="124">
        <v>25000</v>
      </c>
      <c r="AC75" s="124">
        <v>25</v>
      </c>
      <c r="AD75" s="124">
        <v>0</v>
      </c>
      <c r="AE75" s="124">
        <v>0</v>
      </c>
      <c r="AF75" s="124">
        <v>0</v>
      </c>
      <c r="AG75" s="123">
        <v>30</v>
      </c>
      <c r="AH75" s="123">
        <v>1</v>
      </c>
      <c r="AI75" s="124">
        <v>25</v>
      </c>
      <c r="AJ75" s="124">
        <v>25</v>
      </c>
      <c r="AK75" s="124">
        <v>0</v>
      </c>
      <c r="AL75" s="124">
        <v>0</v>
      </c>
      <c r="AM75" s="124">
        <v>0</v>
      </c>
      <c r="AN75" s="123">
        <v>30</v>
      </c>
      <c r="AO75" s="123">
        <v>0</v>
      </c>
      <c r="AP75" s="124">
        <v>0</v>
      </c>
      <c r="AQ75" s="124">
        <v>0</v>
      </c>
      <c r="AR75" s="124">
        <v>0</v>
      </c>
      <c r="AS75" s="124">
        <v>0</v>
      </c>
      <c r="AT75" s="124">
        <v>0</v>
      </c>
      <c r="AU75" s="123">
        <v>0</v>
      </c>
      <c r="AV75" s="123">
        <v>0</v>
      </c>
      <c r="AW75" s="123">
        <v>0</v>
      </c>
      <c r="AX75" s="123">
        <v>0</v>
      </c>
      <c r="AY75" s="123">
        <v>0</v>
      </c>
      <c r="AZ75" s="123">
        <v>0</v>
      </c>
      <c r="BA75" s="123">
        <v>0</v>
      </c>
      <c r="BB75" s="94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103">
        <v>0</v>
      </c>
    </row>
    <row r="76" spans="1:60" ht="20.25" hidden="1" outlineLevel="1" x14ac:dyDescent="0.25">
      <c r="A76" s="125">
        <v>3</v>
      </c>
      <c r="B76" s="126" t="s">
        <v>223</v>
      </c>
      <c r="C76" s="127">
        <v>8</v>
      </c>
      <c r="D76" s="128">
        <v>196.21250000000001</v>
      </c>
      <c r="E76" s="128">
        <v>107.69499999999999</v>
      </c>
      <c r="F76" s="128">
        <v>19.2</v>
      </c>
      <c r="G76" s="128">
        <v>0.82499999999999996</v>
      </c>
      <c r="H76" s="128">
        <v>5</v>
      </c>
      <c r="I76" s="127">
        <v>509</v>
      </c>
      <c r="J76" s="127">
        <v>6</v>
      </c>
      <c r="K76" s="124">
        <v>0</v>
      </c>
      <c r="L76" s="128">
        <v>46.45</v>
      </c>
      <c r="M76" s="128">
        <v>19.2</v>
      </c>
      <c r="N76" s="128">
        <v>0</v>
      </c>
      <c r="O76" s="128">
        <v>0</v>
      </c>
      <c r="P76" s="127">
        <v>154</v>
      </c>
      <c r="Q76" s="127">
        <v>0</v>
      </c>
      <c r="R76" s="128">
        <v>0</v>
      </c>
      <c r="S76" s="128">
        <v>0</v>
      </c>
      <c r="T76" s="128">
        <v>0</v>
      </c>
      <c r="U76" s="128">
        <v>0</v>
      </c>
      <c r="V76" s="128">
        <v>0</v>
      </c>
      <c r="W76" s="127">
        <v>0</v>
      </c>
      <c r="X76" s="127">
        <v>0</v>
      </c>
      <c r="Y76" s="128">
        <v>0</v>
      </c>
      <c r="Z76" s="127">
        <v>0</v>
      </c>
      <c r="AA76" s="123">
        <v>0</v>
      </c>
      <c r="AB76" s="124">
        <v>0</v>
      </c>
      <c r="AC76" s="124">
        <v>0</v>
      </c>
      <c r="AD76" s="124">
        <v>0</v>
      </c>
      <c r="AE76" s="124">
        <v>0</v>
      </c>
      <c r="AF76" s="124">
        <v>0</v>
      </c>
      <c r="AG76" s="123">
        <v>0</v>
      </c>
      <c r="AH76" s="123">
        <v>0</v>
      </c>
      <c r="AI76" s="124">
        <v>0</v>
      </c>
      <c r="AJ76" s="124">
        <v>0</v>
      </c>
      <c r="AK76" s="124">
        <v>0</v>
      </c>
      <c r="AL76" s="124">
        <v>0</v>
      </c>
      <c r="AM76" s="124">
        <v>0</v>
      </c>
      <c r="AN76" s="123">
        <v>0</v>
      </c>
      <c r="AO76" s="123">
        <v>0</v>
      </c>
      <c r="AP76" s="124">
        <v>0</v>
      </c>
      <c r="AQ76" s="124">
        <v>0</v>
      </c>
      <c r="AR76" s="124">
        <v>0</v>
      </c>
      <c r="AS76" s="124">
        <v>0</v>
      </c>
      <c r="AT76" s="124">
        <v>0</v>
      </c>
      <c r="AU76" s="123">
        <v>0</v>
      </c>
      <c r="AV76" s="123">
        <v>0</v>
      </c>
      <c r="AW76" s="123">
        <v>0</v>
      </c>
      <c r="AX76" s="123">
        <v>0</v>
      </c>
      <c r="AY76" s="123">
        <v>0</v>
      </c>
      <c r="AZ76" s="123">
        <v>0</v>
      </c>
      <c r="BA76" s="123">
        <v>0</v>
      </c>
      <c r="BB76" s="94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103">
        <v>0</v>
      </c>
    </row>
    <row r="77" spans="1:60" ht="20.25" hidden="1" outlineLevel="2" x14ac:dyDescent="0.25">
      <c r="A77" s="125">
        <v>4</v>
      </c>
      <c r="B77" s="126" t="s">
        <v>250</v>
      </c>
      <c r="C77" s="127">
        <v>8</v>
      </c>
      <c r="D77" s="128">
        <v>257.05900000000003</v>
      </c>
      <c r="E77" s="128">
        <v>248.65</v>
      </c>
      <c r="F77" s="128">
        <v>7.1</v>
      </c>
      <c r="G77" s="128">
        <v>0.11</v>
      </c>
      <c r="H77" s="128">
        <v>0</v>
      </c>
      <c r="I77" s="127">
        <v>362</v>
      </c>
      <c r="J77" s="127">
        <v>8</v>
      </c>
      <c r="K77" s="124">
        <v>0</v>
      </c>
      <c r="L77" s="128">
        <v>248.65</v>
      </c>
      <c r="M77" s="128">
        <v>7.1</v>
      </c>
      <c r="N77" s="128">
        <v>0.11</v>
      </c>
      <c r="O77" s="128">
        <v>0</v>
      </c>
      <c r="P77" s="127">
        <v>362</v>
      </c>
      <c r="Q77" s="127">
        <v>1</v>
      </c>
      <c r="R77" s="128">
        <v>12000</v>
      </c>
      <c r="S77" s="128">
        <v>0</v>
      </c>
      <c r="T77" s="128">
        <v>0</v>
      </c>
      <c r="U77" s="128">
        <v>0</v>
      </c>
      <c r="V77" s="128">
        <v>0</v>
      </c>
      <c r="W77" s="127">
        <v>25</v>
      </c>
      <c r="X77" s="127">
        <v>0</v>
      </c>
      <c r="Y77" s="128">
        <v>0</v>
      </c>
      <c r="Z77" s="127">
        <v>0</v>
      </c>
      <c r="AA77" s="123">
        <v>0</v>
      </c>
      <c r="AB77" s="124">
        <v>0</v>
      </c>
      <c r="AC77" s="124">
        <v>0</v>
      </c>
      <c r="AD77" s="124">
        <v>0</v>
      </c>
      <c r="AE77" s="124">
        <v>0</v>
      </c>
      <c r="AF77" s="124">
        <v>0</v>
      </c>
      <c r="AG77" s="123">
        <v>0</v>
      </c>
      <c r="AH77" s="123">
        <v>0</v>
      </c>
      <c r="AI77" s="124">
        <v>0</v>
      </c>
      <c r="AJ77" s="124">
        <v>0</v>
      </c>
      <c r="AK77" s="124">
        <v>0</v>
      </c>
      <c r="AL77" s="124">
        <v>0</v>
      </c>
      <c r="AM77" s="124">
        <v>0</v>
      </c>
      <c r="AN77" s="123">
        <v>0</v>
      </c>
      <c r="AO77" s="123">
        <v>0</v>
      </c>
      <c r="AP77" s="124">
        <v>0</v>
      </c>
      <c r="AQ77" s="124">
        <v>0</v>
      </c>
      <c r="AR77" s="124">
        <v>0</v>
      </c>
      <c r="AS77" s="124">
        <v>0</v>
      </c>
      <c r="AT77" s="124">
        <v>0</v>
      </c>
      <c r="AU77" s="123">
        <v>0</v>
      </c>
      <c r="AV77" s="123">
        <v>0</v>
      </c>
      <c r="AW77" s="123">
        <v>0</v>
      </c>
      <c r="AX77" s="123">
        <v>0</v>
      </c>
      <c r="AY77" s="123">
        <v>0</v>
      </c>
      <c r="AZ77" s="123">
        <v>0</v>
      </c>
      <c r="BA77" s="123">
        <v>0</v>
      </c>
      <c r="BB77" s="94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103">
        <v>0</v>
      </c>
    </row>
    <row r="78" spans="1:60" ht="41.25" customHeight="1" collapsed="1" x14ac:dyDescent="0.25">
      <c r="A78" s="121">
        <v>15</v>
      </c>
      <c r="B78" s="122" t="s">
        <v>56</v>
      </c>
      <c r="C78" s="123">
        <v>82</v>
      </c>
      <c r="D78" s="124">
        <v>417.50265000000002</v>
      </c>
      <c r="E78" s="124">
        <v>357.46154999999999</v>
      </c>
      <c r="F78" s="124">
        <v>2.6949999999999998</v>
      </c>
      <c r="G78" s="124">
        <v>0.51900000000000002</v>
      </c>
      <c r="H78" s="124">
        <v>4.3</v>
      </c>
      <c r="I78" s="123">
        <v>899</v>
      </c>
      <c r="J78" s="123">
        <v>81</v>
      </c>
      <c r="K78" s="124">
        <v>414002.65</v>
      </c>
      <c r="L78" s="124">
        <v>353.96154999999999</v>
      </c>
      <c r="M78" s="124">
        <v>2.6949999999999998</v>
      </c>
      <c r="N78" s="124">
        <v>0.51900000000000002</v>
      </c>
      <c r="O78" s="124">
        <v>4.3</v>
      </c>
      <c r="P78" s="123">
        <v>892</v>
      </c>
      <c r="Q78" s="123">
        <v>8</v>
      </c>
      <c r="R78" s="124">
        <v>10004</v>
      </c>
      <c r="S78" s="124">
        <v>1.48</v>
      </c>
      <c r="T78" s="124">
        <v>0</v>
      </c>
      <c r="U78" s="124">
        <v>0.31</v>
      </c>
      <c r="V78" s="124">
        <v>0</v>
      </c>
      <c r="W78" s="123">
        <v>28</v>
      </c>
      <c r="X78" s="123"/>
      <c r="Y78" s="124"/>
      <c r="Z78" s="123"/>
      <c r="AA78" s="123">
        <v>0</v>
      </c>
      <c r="AB78" s="124">
        <v>0</v>
      </c>
      <c r="AC78" s="124">
        <v>0</v>
      </c>
      <c r="AD78" s="124">
        <v>0</v>
      </c>
      <c r="AE78" s="124">
        <v>0</v>
      </c>
      <c r="AF78" s="124">
        <v>0</v>
      </c>
      <c r="AG78" s="123">
        <v>0</v>
      </c>
      <c r="AH78" s="123">
        <v>0</v>
      </c>
      <c r="AI78" s="124">
        <v>0</v>
      </c>
      <c r="AJ78" s="124">
        <v>0</v>
      </c>
      <c r="AK78" s="124">
        <v>0</v>
      </c>
      <c r="AL78" s="124">
        <v>0</v>
      </c>
      <c r="AM78" s="124">
        <v>0</v>
      </c>
      <c r="AN78" s="123">
        <v>0</v>
      </c>
      <c r="AO78" s="123">
        <v>0</v>
      </c>
      <c r="AP78" s="124">
        <v>0</v>
      </c>
      <c r="AQ78" s="124">
        <v>0</v>
      </c>
      <c r="AR78" s="124">
        <v>0</v>
      </c>
      <c r="AS78" s="124">
        <v>0</v>
      </c>
      <c r="AT78" s="124">
        <v>0</v>
      </c>
      <c r="AU78" s="123">
        <v>0</v>
      </c>
      <c r="AV78" s="123">
        <v>0</v>
      </c>
      <c r="AW78" s="123">
        <v>0</v>
      </c>
      <c r="AX78" s="123">
        <v>0</v>
      </c>
      <c r="AY78" s="123">
        <v>1</v>
      </c>
      <c r="AZ78" s="123">
        <v>5.1689999999999996</v>
      </c>
      <c r="BA78" s="123">
        <v>4</v>
      </c>
      <c r="BB78" s="94">
        <v>1</v>
      </c>
      <c r="BC78" s="96">
        <v>5.1689999999999996</v>
      </c>
      <c r="BD78" s="96">
        <v>1.48</v>
      </c>
      <c r="BE78" s="96">
        <v>0</v>
      </c>
      <c r="BF78" s="96">
        <v>0.31</v>
      </c>
      <c r="BG78" s="96">
        <v>0</v>
      </c>
      <c r="BH78" s="103">
        <v>4</v>
      </c>
    </row>
    <row r="79" spans="1:60" ht="20.25" hidden="1" outlineLevel="1" x14ac:dyDescent="0.25">
      <c r="A79" s="125">
        <v>1</v>
      </c>
      <c r="B79" s="126" t="s">
        <v>248</v>
      </c>
      <c r="C79" s="127">
        <v>21</v>
      </c>
      <c r="D79" s="128">
        <v>40.822150000000001</v>
      </c>
      <c r="E79" s="128">
        <v>38.911550000000005</v>
      </c>
      <c r="F79" s="128">
        <v>0.435</v>
      </c>
      <c r="G79" s="128">
        <v>0.124</v>
      </c>
      <c r="H79" s="128">
        <v>0</v>
      </c>
      <c r="I79" s="127">
        <v>161</v>
      </c>
      <c r="J79" s="127">
        <v>21</v>
      </c>
      <c r="K79" s="124">
        <v>0</v>
      </c>
      <c r="L79" s="128">
        <v>38.911550000000005</v>
      </c>
      <c r="M79" s="128">
        <v>0.435</v>
      </c>
      <c r="N79" s="128">
        <v>0.124</v>
      </c>
      <c r="O79" s="128">
        <v>0</v>
      </c>
      <c r="P79" s="127">
        <v>161</v>
      </c>
      <c r="Q79" s="127">
        <v>2</v>
      </c>
      <c r="R79" s="128">
        <v>635</v>
      </c>
      <c r="S79" s="128">
        <v>0</v>
      </c>
      <c r="T79" s="128">
        <v>0</v>
      </c>
      <c r="U79" s="128">
        <v>0</v>
      </c>
      <c r="V79" s="128">
        <v>0</v>
      </c>
      <c r="W79" s="127">
        <v>6</v>
      </c>
      <c r="X79" s="127">
        <v>0</v>
      </c>
      <c r="Y79" s="128">
        <v>0</v>
      </c>
      <c r="Z79" s="127">
        <v>0</v>
      </c>
      <c r="AA79" s="123">
        <v>0</v>
      </c>
      <c r="AB79" s="124">
        <v>0</v>
      </c>
      <c r="AC79" s="124">
        <v>0</v>
      </c>
      <c r="AD79" s="124">
        <v>0</v>
      </c>
      <c r="AE79" s="124">
        <v>0</v>
      </c>
      <c r="AF79" s="124">
        <v>0</v>
      </c>
      <c r="AG79" s="123">
        <v>0</v>
      </c>
      <c r="AH79" s="123">
        <v>0</v>
      </c>
      <c r="AI79" s="124">
        <v>0</v>
      </c>
      <c r="AJ79" s="124">
        <v>0</v>
      </c>
      <c r="AK79" s="124">
        <v>0</v>
      </c>
      <c r="AL79" s="124">
        <v>0</v>
      </c>
      <c r="AM79" s="124">
        <v>0</v>
      </c>
      <c r="AN79" s="123">
        <v>0</v>
      </c>
      <c r="AO79" s="123">
        <v>0</v>
      </c>
      <c r="AP79" s="124">
        <v>0</v>
      </c>
      <c r="AQ79" s="124">
        <v>0</v>
      </c>
      <c r="AR79" s="124">
        <v>0</v>
      </c>
      <c r="AS79" s="124">
        <v>0</v>
      </c>
      <c r="AT79" s="124">
        <v>0</v>
      </c>
      <c r="AU79" s="123">
        <v>0</v>
      </c>
      <c r="AV79" s="123">
        <v>0</v>
      </c>
      <c r="AW79" s="123">
        <v>0</v>
      </c>
      <c r="AX79" s="123">
        <v>0</v>
      </c>
      <c r="AY79" s="123">
        <v>0</v>
      </c>
      <c r="AZ79" s="123">
        <v>0</v>
      </c>
      <c r="BA79" s="123">
        <v>0</v>
      </c>
      <c r="BB79" s="94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103">
        <v>0</v>
      </c>
    </row>
    <row r="80" spans="1:60" ht="20.25" hidden="1" outlineLevel="1" x14ac:dyDescent="0.25">
      <c r="A80" s="125">
        <v>2</v>
      </c>
      <c r="B80" s="126" t="s">
        <v>249</v>
      </c>
      <c r="C80" s="127">
        <v>32</v>
      </c>
      <c r="D80" s="128">
        <v>274.45400000000001</v>
      </c>
      <c r="E80" s="128">
        <v>217.63</v>
      </c>
      <c r="F80" s="128">
        <v>1.9650000000000001</v>
      </c>
      <c r="G80" s="128">
        <v>0.31</v>
      </c>
      <c r="H80" s="128">
        <v>4.3</v>
      </c>
      <c r="I80" s="127">
        <v>508</v>
      </c>
      <c r="J80" s="127">
        <v>32</v>
      </c>
      <c r="K80" s="124">
        <v>0</v>
      </c>
      <c r="L80" s="128">
        <v>217.63</v>
      </c>
      <c r="M80" s="128">
        <v>1.9650000000000001</v>
      </c>
      <c r="N80" s="128">
        <v>0.31</v>
      </c>
      <c r="O80" s="128">
        <v>4.3</v>
      </c>
      <c r="P80" s="127">
        <v>508</v>
      </c>
      <c r="Q80" s="127">
        <v>3</v>
      </c>
      <c r="R80" s="128">
        <v>7469</v>
      </c>
      <c r="S80" s="128">
        <v>1.48</v>
      </c>
      <c r="T80" s="128">
        <v>0</v>
      </c>
      <c r="U80" s="128">
        <v>0.31</v>
      </c>
      <c r="V80" s="128">
        <v>0</v>
      </c>
      <c r="W80" s="127">
        <v>12</v>
      </c>
      <c r="X80" s="127"/>
      <c r="Y80" s="128"/>
      <c r="Z80" s="127"/>
      <c r="AA80" s="123">
        <v>0</v>
      </c>
      <c r="AB80" s="124">
        <v>0</v>
      </c>
      <c r="AC80" s="124">
        <v>0</v>
      </c>
      <c r="AD80" s="124">
        <v>0</v>
      </c>
      <c r="AE80" s="124">
        <v>0</v>
      </c>
      <c r="AF80" s="124">
        <v>0</v>
      </c>
      <c r="AG80" s="123">
        <v>0</v>
      </c>
      <c r="AH80" s="123">
        <v>0</v>
      </c>
      <c r="AI80" s="124">
        <v>0</v>
      </c>
      <c r="AJ80" s="124">
        <v>0</v>
      </c>
      <c r="AK80" s="124">
        <v>0</v>
      </c>
      <c r="AL80" s="124">
        <v>0</v>
      </c>
      <c r="AM80" s="124">
        <v>0</v>
      </c>
      <c r="AN80" s="123">
        <v>0</v>
      </c>
      <c r="AO80" s="123">
        <v>0</v>
      </c>
      <c r="AP80" s="124">
        <v>0</v>
      </c>
      <c r="AQ80" s="124">
        <v>0</v>
      </c>
      <c r="AR80" s="124">
        <v>0</v>
      </c>
      <c r="AS80" s="124">
        <v>0</v>
      </c>
      <c r="AT80" s="124">
        <v>0</v>
      </c>
      <c r="AU80" s="123">
        <v>0</v>
      </c>
      <c r="AV80" s="123">
        <v>0</v>
      </c>
      <c r="AW80" s="123">
        <v>0</v>
      </c>
      <c r="AX80" s="123">
        <v>0</v>
      </c>
      <c r="AY80" s="123">
        <v>1</v>
      </c>
      <c r="AZ80" s="123">
        <v>5.1689999999999996</v>
      </c>
      <c r="BA80" s="123">
        <v>4</v>
      </c>
      <c r="BB80" s="94">
        <v>1</v>
      </c>
      <c r="BC80" s="96">
        <v>5.1689999999999996</v>
      </c>
      <c r="BD80" s="96">
        <v>1.48</v>
      </c>
      <c r="BE80" s="96">
        <v>0</v>
      </c>
      <c r="BF80" s="96">
        <v>0.31</v>
      </c>
      <c r="BG80" s="96">
        <v>0</v>
      </c>
      <c r="BH80" s="103">
        <v>4</v>
      </c>
    </row>
    <row r="81" spans="1:74" ht="20.25" hidden="1" outlineLevel="1" x14ac:dyDescent="0.25">
      <c r="A81" s="125">
        <v>3</v>
      </c>
      <c r="B81" s="126" t="s">
        <v>223</v>
      </c>
      <c r="C81" s="127">
        <v>15</v>
      </c>
      <c r="D81" s="128">
        <v>18.176500000000001</v>
      </c>
      <c r="E81" s="128">
        <v>16.87</v>
      </c>
      <c r="F81" s="128">
        <v>0.29499999999999998</v>
      </c>
      <c r="G81" s="128">
        <v>8.5000000000000006E-2</v>
      </c>
      <c r="H81" s="128">
        <v>0</v>
      </c>
      <c r="I81" s="127">
        <v>61</v>
      </c>
      <c r="J81" s="127">
        <v>14</v>
      </c>
      <c r="K81" s="124">
        <v>0</v>
      </c>
      <c r="L81" s="128">
        <v>13.37</v>
      </c>
      <c r="M81" s="128">
        <v>0.29499999999999998</v>
      </c>
      <c r="N81" s="128">
        <v>8.5000000000000006E-2</v>
      </c>
      <c r="O81" s="128">
        <v>0</v>
      </c>
      <c r="P81" s="127">
        <v>54</v>
      </c>
      <c r="Q81" s="127">
        <v>3</v>
      </c>
      <c r="R81" s="128">
        <v>1900</v>
      </c>
      <c r="S81" s="128">
        <v>0</v>
      </c>
      <c r="T81" s="128">
        <v>0</v>
      </c>
      <c r="U81" s="128">
        <v>0</v>
      </c>
      <c r="V81" s="128">
        <v>0</v>
      </c>
      <c r="W81" s="127">
        <v>10</v>
      </c>
      <c r="X81" s="127">
        <v>0</v>
      </c>
      <c r="Y81" s="128">
        <v>0</v>
      </c>
      <c r="Z81" s="127">
        <v>0</v>
      </c>
      <c r="AA81" s="123">
        <v>0</v>
      </c>
      <c r="AB81" s="124">
        <v>0</v>
      </c>
      <c r="AC81" s="124">
        <v>0</v>
      </c>
      <c r="AD81" s="124">
        <v>0</v>
      </c>
      <c r="AE81" s="124">
        <v>0</v>
      </c>
      <c r="AF81" s="124">
        <v>0</v>
      </c>
      <c r="AG81" s="123">
        <v>0</v>
      </c>
      <c r="AH81" s="123">
        <v>0</v>
      </c>
      <c r="AI81" s="124">
        <v>0</v>
      </c>
      <c r="AJ81" s="124">
        <v>0</v>
      </c>
      <c r="AK81" s="124">
        <v>0</v>
      </c>
      <c r="AL81" s="124">
        <v>0</v>
      </c>
      <c r="AM81" s="124">
        <v>0</v>
      </c>
      <c r="AN81" s="123">
        <v>0</v>
      </c>
      <c r="AO81" s="123">
        <v>0</v>
      </c>
      <c r="AP81" s="124">
        <v>0</v>
      </c>
      <c r="AQ81" s="124">
        <v>0</v>
      </c>
      <c r="AR81" s="124">
        <v>0</v>
      </c>
      <c r="AS81" s="124">
        <v>0</v>
      </c>
      <c r="AT81" s="124">
        <v>0</v>
      </c>
      <c r="AU81" s="123">
        <v>0</v>
      </c>
      <c r="AV81" s="123">
        <v>0</v>
      </c>
      <c r="AW81" s="123">
        <v>0</v>
      </c>
      <c r="AX81" s="123">
        <v>0</v>
      </c>
      <c r="AY81" s="123">
        <v>0</v>
      </c>
      <c r="AZ81" s="123">
        <v>0</v>
      </c>
      <c r="BA81" s="123">
        <v>0</v>
      </c>
      <c r="BB81" s="94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103">
        <v>0</v>
      </c>
    </row>
    <row r="82" spans="1:74" ht="20.25" hidden="1" outlineLevel="2" x14ac:dyDescent="0.25">
      <c r="A82" s="125">
        <v>4</v>
      </c>
      <c r="B82" s="126" t="s">
        <v>250</v>
      </c>
      <c r="C82" s="127">
        <v>12</v>
      </c>
      <c r="D82" s="128">
        <v>83.35</v>
      </c>
      <c r="E82" s="128">
        <v>83.35</v>
      </c>
      <c r="F82" s="128">
        <v>0</v>
      </c>
      <c r="G82" s="128">
        <v>0</v>
      </c>
      <c r="H82" s="128">
        <v>0</v>
      </c>
      <c r="I82" s="127">
        <v>142</v>
      </c>
      <c r="J82" s="127">
        <v>12</v>
      </c>
      <c r="K82" s="124">
        <v>0</v>
      </c>
      <c r="L82" s="128">
        <v>83.35</v>
      </c>
      <c r="M82" s="128">
        <v>0</v>
      </c>
      <c r="N82" s="128">
        <v>0</v>
      </c>
      <c r="O82" s="128">
        <v>0</v>
      </c>
      <c r="P82" s="127">
        <v>142</v>
      </c>
      <c r="Q82" s="127">
        <v>0</v>
      </c>
      <c r="R82" s="128">
        <v>0</v>
      </c>
      <c r="S82" s="128">
        <v>0</v>
      </c>
      <c r="T82" s="128">
        <v>0</v>
      </c>
      <c r="U82" s="128">
        <v>0</v>
      </c>
      <c r="V82" s="128">
        <v>0</v>
      </c>
      <c r="W82" s="127">
        <v>0</v>
      </c>
      <c r="X82" s="127">
        <v>0</v>
      </c>
      <c r="Y82" s="128">
        <v>0</v>
      </c>
      <c r="Z82" s="127">
        <v>0</v>
      </c>
      <c r="AA82" s="123">
        <v>0</v>
      </c>
      <c r="AB82" s="124">
        <v>0</v>
      </c>
      <c r="AC82" s="124">
        <v>0</v>
      </c>
      <c r="AD82" s="124">
        <v>0</v>
      </c>
      <c r="AE82" s="124">
        <v>0</v>
      </c>
      <c r="AF82" s="124">
        <v>0</v>
      </c>
      <c r="AG82" s="123">
        <v>0</v>
      </c>
      <c r="AH82" s="123">
        <v>0</v>
      </c>
      <c r="AI82" s="124">
        <v>0</v>
      </c>
      <c r="AJ82" s="124">
        <v>0</v>
      </c>
      <c r="AK82" s="124">
        <v>0</v>
      </c>
      <c r="AL82" s="124">
        <v>0</v>
      </c>
      <c r="AM82" s="124">
        <v>0</v>
      </c>
      <c r="AN82" s="123">
        <v>0</v>
      </c>
      <c r="AO82" s="123">
        <v>0</v>
      </c>
      <c r="AP82" s="124">
        <v>0</v>
      </c>
      <c r="AQ82" s="124">
        <v>0</v>
      </c>
      <c r="AR82" s="124">
        <v>0</v>
      </c>
      <c r="AS82" s="124">
        <v>0</v>
      </c>
      <c r="AT82" s="124">
        <v>0</v>
      </c>
      <c r="AU82" s="123">
        <v>0</v>
      </c>
      <c r="AV82" s="123">
        <v>0</v>
      </c>
      <c r="AW82" s="123">
        <v>0</v>
      </c>
      <c r="AX82" s="123">
        <v>0</v>
      </c>
      <c r="AY82" s="123">
        <v>0</v>
      </c>
      <c r="AZ82" s="123">
        <v>0</v>
      </c>
      <c r="BA82" s="123">
        <v>0</v>
      </c>
      <c r="BB82" s="94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103">
        <v>0</v>
      </c>
    </row>
    <row r="83" spans="1:74" ht="41.25" customHeight="1" collapsed="1" x14ac:dyDescent="0.25">
      <c r="A83" s="121">
        <v>16</v>
      </c>
      <c r="B83" s="122" t="s">
        <v>45</v>
      </c>
      <c r="C83" s="123">
        <v>96</v>
      </c>
      <c r="D83" s="124">
        <v>1269.680705</v>
      </c>
      <c r="E83" s="124">
        <v>854.57070500000009</v>
      </c>
      <c r="F83" s="124">
        <v>62.87</v>
      </c>
      <c r="G83" s="124">
        <v>21.35</v>
      </c>
      <c r="H83" s="124">
        <v>8.25</v>
      </c>
      <c r="I83" s="123">
        <v>2503</v>
      </c>
      <c r="J83" s="123">
        <v>96</v>
      </c>
      <c r="K83" s="124">
        <v>1269680.7050000001</v>
      </c>
      <c r="L83" s="124">
        <v>854.57070500000009</v>
      </c>
      <c r="M83" s="124">
        <v>62.87</v>
      </c>
      <c r="N83" s="124">
        <v>21.35</v>
      </c>
      <c r="O83" s="124">
        <v>8.25</v>
      </c>
      <c r="P83" s="123">
        <v>2503</v>
      </c>
      <c r="Q83" s="123">
        <v>2</v>
      </c>
      <c r="R83" s="124">
        <v>5900</v>
      </c>
      <c r="S83" s="124">
        <v>0</v>
      </c>
      <c r="T83" s="124">
        <v>0</v>
      </c>
      <c r="U83" s="124">
        <v>0</v>
      </c>
      <c r="V83" s="124">
        <v>0</v>
      </c>
      <c r="W83" s="123">
        <v>14</v>
      </c>
      <c r="X83" s="123">
        <v>0</v>
      </c>
      <c r="Y83" s="124">
        <v>0</v>
      </c>
      <c r="Z83" s="123">
        <v>0</v>
      </c>
      <c r="AA83" s="123">
        <v>0</v>
      </c>
      <c r="AB83" s="124">
        <v>0</v>
      </c>
      <c r="AC83" s="124">
        <v>0</v>
      </c>
      <c r="AD83" s="124">
        <v>0</v>
      </c>
      <c r="AE83" s="124">
        <v>0</v>
      </c>
      <c r="AF83" s="124">
        <v>0</v>
      </c>
      <c r="AG83" s="123">
        <v>0</v>
      </c>
      <c r="AH83" s="123">
        <v>0</v>
      </c>
      <c r="AI83" s="124">
        <v>0</v>
      </c>
      <c r="AJ83" s="124">
        <v>0</v>
      </c>
      <c r="AK83" s="124">
        <v>0</v>
      </c>
      <c r="AL83" s="124">
        <v>0</v>
      </c>
      <c r="AM83" s="124">
        <v>0</v>
      </c>
      <c r="AN83" s="123">
        <v>0</v>
      </c>
      <c r="AO83" s="123">
        <v>0</v>
      </c>
      <c r="AP83" s="124">
        <v>0</v>
      </c>
      <c r="AQ83" s="124">
        <v>0</v>
      </c>
      <c r="AR83" s="124">
        <v>0</v>
      </c>
      <c r="AS83" s="124">
        <v>0</v>
      </c>
      <c r="AT83" s="124">
        <v>0</v>
      </c>
      <c r="AU83" s="123">
        <v>0</v>
      </c>
      <c r="AV83" s="123">
        <v>0</v>
      </c>
      <c r="AW83" s="123">
        <v>0</v>
      </c>
      <c r="AX83" s="123">
        <v>0</v>
      </c>
      <c r="AY83" s="123">
        <v>0</v>
      </c>
      <c r="AZ83" s="123">
        <v>0</v>
      </c>
      <c r="BA83" s="123">
        <v>0</v>
      </c>
      <c r="BB83" s="94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103">
        <v>0</v>
      </c>
    </row>
    <row r="84" spans="1:74" ht="20.25" hidden="1" customHeight="1" outlineLevel="1" x14ac:dyDescent="0.25">
      <c r="A84" s="104">
        <v>1</v>
      </c>
      <c r="B84" s="97" t="s">
        <v>248</v>
      </c>
      <c r="C84" s="98">
        <v>28</v>
      </c>
      <c r="D84" s="99">
        <v>491.11</v>
      </c>
      <c r="E84" s="99">
        <v>284.29000000000002</v>
      </c>
      <c r="F84" s="99">
        <v>16.420000000000002</v>
      </c>
      <c r="G84" s="99">
        <v>10.65</v>
      </c>
      <c r="H84" s="99">
        <v>5.35</v>
      </c>
      <c r="I84" s="98">
        <v>867</v>
      </c>
      <c r="J84" s="98">
        <v>28</v>
      </c>
      <c r="K84" s="99">
        <v>491.11</v>
      </c>
      <c r="L84" s="99">
        <v>284.29000000000002</v>
      </c>
      <c r="M84" s="99">
        <v>16.420000000000002</v>
      </c>
      <c r="N84" s="99">
        <v>10.65</v>
      </c>
      <c r="O84" s="99">
        <v>5.35</v>
      </c>
      <c r="P84" s="98">
        <v>867</v>
      </c>
      <c r="Q84" s="98">
        <v>2</v>
      </c>
      <c r="R84" s="99">
        <v>5.9</v>
      </c>
      <c r="S84" s="99">
        <v>0</v>
      </c>
      <c r="T84" s="99">
        <v>0</v>
      </c>
      <c r="U84" s="99">
        <v>0</v>
      </c>
      <c r="V84" s="99">
        <v>0</v>
      </c>
      <c r="W84" s="98">
        <v>14</v>
      </c>
      <c r="X84" s="98">
        <v>0</v>
      </c>
      <c r="Y84" s="99">
        <v>0</v>
      </c>
      <c r="Z84" s="98">
        <v>0</v>
      </c>
      <c r="AA84" s="94">
        <v>0</v>
      </c>
      <c r="AB84" s="96">
        <v>0</v>
      </c>
      <c r="AC84" s="96">
        <v>0</v>
      </c>
      <c r="AD84" s="96">
        <v>0</v>
      </c>
      <c r="AE84" s="96">
        <v>0</v>
      </c>
      <c r="AF84" s="96">
        <v>0</v>
      </c>
      <c r="AG84" s="94">
        <v>0</v>
      </c>
      <c r="AH84" s="94">
        <v>0</v>
      </c>
      <c r="AI84" s="96">
        <v>0</v>
      </c>
      <c r="AJ84" s="96">
        <v>0</v>
      </c>
      <c r="AK84" s="96">
        <v>0</v>
      </c>
      <c r="AL84" s="96">
        <v>0</v>
      </c>
      <c r="AM84" s="96">
        <v>0</v>
      </c>
      <c r="AN84" s="94">
        <v>0</v>
      </c>
      <c r="AO84" s="94">
        <v>0</v>
      </c>
      <c r="AP84" s="96">
        <v>0</v>
      </c>
      <c r="AQ84" s="96">
        <v>0</v>
      </c>
      <c r="AR84" s="96">
        <v>0</v>
      </c>
      <c r="AS84" s="96">
        <v>0</v>
      </c>
      <c r="AT84" s="96">
        <v>0</v>
      </c>
      <c r="AU84" s="94">
        <v>0</v>
      </c>
      <c r="AV84" s="94">
        <v>0</v>
      </c>
      <c r="AW84" s="94">
        <v>0</v>
      </c>
      <c r="AX84" s="94">
        <v>0</v>
      </c>
      <c r="AY84" s="94">
        <v>0</v>
      </c>
      <c r="AZ84" s="94">
        <v>0</v>
      </c>
      <c r="BA84" s="94">
        <v>0</v>
      </c>
      <c r="BB84" s="94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103">
        <v>0</v>
      </c>
    </row>
    <row r="85" spans="1:74" ht="13.5" hidden="1" customHeight="1" outlineLevel="1" x14ac:dyDescent="0.25">
      <c r="A85" s="104">
        <v>2</v>
      </c>
      <c r="B85" s="97" t="s">
        <v>249</v>
      </c>
      <c r="C85" s="98">
        <v>36</v>
      </c>
      <c r="D85" s="99">
        <v>463.94554999999997</v>
      </c>
      <c r="E85" s="99">
        <v>328.35554999999999</v>
      </c>
      <c r="F85" s="99">
        <v>27.3</v>
      </c>
      <c r="G85" s="99">
        <v>6.5</v>
      </c>
      <c r="H85" s="99">
        <v>2.6</v>
      </c>
      <c r="I85" s="98">
        <v>893</v>
      </c>
      <c r="J85" s="98">
        <v>36</v>
      </c>
      <c r="K85" s="99">
        <v>463.94554999999997</v>
      </c>
      <c r="L85" s="99">
        <v>328.35554999999999</v>
      </c>
      <c r="M85" s="99">
        <v>27.3</v>
      </c>
      <c r="N85" s="99">
        <v>6.5</v>
      </c>
      <c r="O85" s="99">
        <v>2.6</v>
      </c>
      <c r="P85" s="98">
        <v>893</v>
      </c>
      <c r="Q85" s="98">
        <v>0</v>
      </c>
      <c r="R85" s="99">
        <v>0</v>
      </c>
      <c r="S85" s="99">
        <v>0</v>
      </c>
      <c r="T85" s="99">
        <v>0</v>
      </c>
      <c r="U85" s="99">
        <v>0</v>
      </c>
      <c r="V85" s="99">
        <v>0</v>
      </c>
      <c r="W85" s="98">
        <v>0</v>
      </c>
      <c r="X85" s="98">
        <v>0</v>
      </c>
      <c r="Y85" s="99">
        <v>0</v>
      </c>
      <c r="Z85" s="98">
        <v>0</v>
      </c>
      <c r="AA85" s="94">
        <v>0</v>
      </c>
      <c r="AB85" s="96">
        <v>0</v>
      </c>
      <c r="AC85" s="96">
        <v>0</v>
      </c>
      <c r="AD85" s="96">
        <v>0</v>
      </c>
      <c r="AE85" s="96">
        <v>0</v>
      </c>
      <c r="AF85" s="96">
        <v>0</v>
      </c>
      <c r="AG85" s="94">
        <v>0</v>
      </c>
      <c r="AH85" s="94">
        <v>0</v>
      </c>
      <c r="AI85" s="96">
        <v>0</v>
      </c>
      <c r="AJ85" s="96">
        <v>0</v>
      </c>
      <c r="AK85" s="96">
        <v>0</v>
      </c>
      <c r="AL85" s="96">
        <v>0</v>
      </c>
      <c r="AM85" s="96">
        <v>0</v>
      </c>
      <c r="AN85" s="94">
        <v>0</v>
      </c>
      <c r="AO85" s="94">
        <v>0</v>
      </c>
      <c r="AP85" s="96">
        <v>0</v>
      </c>
      <c r="AQ85" s="96">
        <v>0</v>
      </c>
      <c r="AR85" s="96">
        <v>0</v>
      </c>
      <c r="AS85" s="96">
        <v>0</v>
      </c>
      <c r="AT85" s="96">
        <v>0</v>
      </c>
      <c r="AU85" s="94">
        <v>0</v>
      </c>
      <c r="AV85" s="94">
        <v>0</v>
      </c>
      <c r="AW85" s="94">
        <v>0</v>
      </c>
      <c r="AX85" s="94">
        <v>0</v>
      </c>
      <c r="AY85" s="94">
        <v>0</v>
      </c>
      <c r="AZ85" s="94">
        <v>0</v>
      </c>
      <c r="BA85" s="94">
        <v>0</v>
      </c>
      <c r="BB85" s="94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103">
        <v>0</v>
      </c>
    </row>
    <row r="86" spans="1:74" ht="13.5" hidden="1" customHeight="1" outlineLevel="1" x14ac:dyDescent="0.25">
      <c r="A86" s="104">
        <v>3</v>
      </c>
      <c r="B86" s="97" t="s">
        <v>223</v>
      </c>
      <c r="C86" s="98">
        <v>6</v>
      </c>
      <c r="D86" s="99">
        <v>15.025</v>
      </c>
      <c r="E86" s="99">
        <v>7.7</v>
      </c>
      <c r="F86" s="99">
        <v>7.3250000000000002</v>
      </c>
      <c r="G86" s="99">
        <v>0</v>
      </c>
      <c r="H86" s="99">
        <v>0</v>
      </c>
      <c r="I86" s="98">
        <v>32</v>
      </c>
      <c r="J86" s="98">
        <v>6</v>
      </c>
      <c r="K86" s="99">
        <v>15.025</v>
      </c>
      <c r="L86" s="99">
        <v>7.7</v>
      </c>
      <c r="M86" s="99">
        <v>7.3250000000000002</v>
      </c>
      <c r="N86" s="99">
        <v>0</v>
      </c>
      <c r="O86" s="99">
        <v>0</v>
      </c>
      <c r="P86" s="98">
        <v>32</v>
      </c>
      <c r="Q86" s="98">
        <v>0</v>
      </c>
      <c r="R86" s="99">
        <v>0</v>
      </c>
      <c r="S86" s="99">
        <v>0</v>
      </c>
      <c r="T86" s="99">
        <v>0</v>
      </c>
      <c r="U86" s="99">
        <v>0</v>
      </c>
      <c r="V86" s="99">
        <v>0</v>
      </c>
      <c r="W86" s="98">
        <v>0</v>
      </c>
      <c r="X86" s="98">
        <v>0</v>
      </c>
      <c r="Y86" s="99">
        <v>0</v>
      </c>
      <c r="Z86" s="98">
        <v>0</v>
      </c>
      <c r="AA86" s="94">
        <v>0</v>
      </c>
      <c r="AB86" s="96">
        <v>0</v>
      </c>
      <c r="AC86" s="96">
        <v>0</v>
      </c>
      <c r="AD86" s="96">
        <v>0</v>
      </c>
      <c r="AE86" s="96">
        <v>0</v>
      </c>
      <c r="AF86" s="96">
        <v>0</v>
      </c>
      <c r="AG86" s="94">
        <v>0</v>
      </c>
      <c r="AH86" s="94">
        <v>0</v>
      </c>
      <c r="AI86" s="96">
        <v>0</v>
      </c>
      <c r="AJ86" s="96">
        <v>0</v>
      </c>
      <c r="AK86" s="96">
        <v>0</v>
      </c>
      <c r="AL86" s="96">
        <v>0</v>
      </c>
      <c r="AM86" s="96">
        <v>0</v>
      </c>
      <c r="AN86" s="94">
        <v>0</v>
      </c>
      <c r="AO86" s="94">
        <v>0</v>
      </c>
      <c r="AP86" s="96">
        <v>0</v>
      </c>
      <c r="AQ86" s="96">
        <v>0</v>
      </c>
      <c r="AR86" s="96">
        <v>0</v>
      </c>
      <c r="AS86" s="96">
        <v>0</v>
      </c>
      <c r="AT86" s="96">
        <v>0</v>
      </c>
      <c r="AU86" s="94">
        <v>0</v>
      </c>
      <c r="AV86" s="94">
        <v>0</v>
      </c>
      <c r="AW86" s="94">
        <v>0</v>
      </c>
      <c r="AX86" s="94">
        <v>0</v>
      </c>
      <c r="AY86" s="94">
        <v>0</v>
      </c>
      <c r="AZ86" s="94">
        <v>0</v>
      </c>
      <c r="BA86" s="94">
        <v>0</v>
      </c>
      <c r="BB86" s="94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103">
        <v>0</v>
      </c>
    </row>
    <row r="87" spans="1:74" ht="20.25" hidden="1" customHeight="1" outlineLevel="2" x14ac:dyDescent="0.25">
      <c r="A87" s="104">
        <v>4</v>
      </c>
      <c r="B87" s="97" t="s">
        <v>250</v>
      </c>
      <c r="C87" s="98">
        <v>25</v>
      </c>
      <c r="D87" s="99">
        <v>286.48515500000002</v>
      </c>
      <c r="E87" s="99">
        <v>231.225155</v>
      </c>
      <c r="F87" s="99">
        <v>11.824999999999999</v>
      </c>
      <c r="G87" s="99">
        <v>3.35</v>
      </c>
      <c r="H87" s="99">
        <v>0.3</v>
      </c>
      <c r="I87" s="98">
        <v>696</v>
      </c>
      <c r="J87" s="98">
        <v>25</v>
      </c>
      <c r="K87" s="99">
        <v>286.48515500000002</v>
      </c>
      <c r="L87" s="99">
        <v>231.225155</v>
      </c>
      <c r="M87" s="99">
        <v>11.824999999999999</v>
      </c>
      <c r="N87" s="99">
        <v>3.35</v>
      </c>
      <c r="O87" s="99">
        <v>0.3</v>
      </c>
      <c r="P87" s="98">
        <v>696</v>
      </c>
      <c r="Q87" s="98">
        <v>0</v>
      </c>
      <c r="R87" s="99">
        <v>0</v>
      </c>
      <c r="S87" s="99">
        <v>0</v>
      </c>
      <c r="T87" s="99">
        <v>0</v>
      </c>
      <c r="U87" s="99">
        <v>0</v>
      </c>
      <c r="V87" s="99">
        <v>0</v>
      </c>
      <c r="W87" s="98">
        <v>0</v>
      </c>
      <c r="X87" s="98">
        <v>0</v>
      </c>
      <c r="Y87" s="99">
        <v>0</v>
      </c>
      <c r="Z87" s="98">
        <v>0</v>
      </c>
      <c r="AA87" s="94">
        <v>0</v>
      </c>
      <c r="AB87" s="96">
        <v>0</v>
      </c>
      <c r="AC87" s="96">
        <v>0</v>
      </c>
      <c r="AD87" s="96">
        <v>0</v>
      </c>
      <c r="AE87" s="96">
        <v>0</v>
      </c>
      <c r="AF87" s="96">
        <v>0</v>
      </c>
      <c r="AG87" s="94">
        <v>0</v>
      </c>
      <c r="AH87" s="94">
        <v>0</v>
      </c>
      <c r="AI87" s="96">
        <v>0</v>
      </c>
      <c r="AJ87" s="96">
        <v>0</v>
      </c>
      <c r="AK87" s="96">
        <v>0</v>
      </c>
      <c r="AL87" s="96">
        <v>0</v>
      </c>
      <c r="AM87" s="96">
        <v>0</v>
      </c>
      <c r="AN87" s="94">
        <v>0</v>
      </c>
      <c r="AO87" s="94">
        <v>0</v>
      </c>
      <c r="AP87" s="96">
        <v>0</v>
      </c>
      <c r="AQ87" s="96">
        <v>0</v>
      </c>
      <c r="AR87" s="96">
        <v>0</v>
      </c>
      <c r="AS87" s="96">
        <v>0</v>
      </c>
      <c r="AT87" s="96">
        <v>0</v>
      </c>
      <c r="AU87" s="94">
        <v>0</v>
      </c>
      <c r="AV87" s="94">
        <v>0</v>
      </c>
      <c r="AW87" s="94">
        <v>0</v>
      </c>
      <c r="AX87" s="94">
        <v>0</v>
      </c>
      <c r="AY87" s="94">
        <v>0</v>
      </c>
      <c r="AZ87" s="94">
        <v>0</v>
      </c>
      <c r="BA87" s="94">
        <v>0</v>
      </c>
      <c r="BB87" s="94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103">
        <v>0</v>
      </c>
    </row>
    <row r="88" spans="1:74" ht="16.5" customHeight="1" collapsed="1" x14ac:dyDescent="0.25">
      <c r="A88" s="136" t="s">
        <v>257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44"/>
      <c r="BK88">
        <v>1000</v>
      </c>
      <c r="BN88" s="147" t="s">
        <v>260</v>
      </c>
      <c r="BO88" s="147"/>
      <c r="BP88" s="147"/>
      <c r="BQ88" s="147"/>
      <c r="BR88" s="147"/>
      <c r="BS88" s="147"/>
      <c r="BT88" s="147"/>
      <c r="BU88" s="147"/>
      <c r="BV88" s="147"/>
    </row>
    <row r="89" spans="1:74" ht="30" customHeight="1" x14ac:dyDescent="0.25">
      <c r="A89" s="102">
        <v>1</v>
      </c>
      <c r="B89" s="95" t="s">
        <v>13</v>
      </c>
      <c r="C89" s="94">
        <v>335</v>
      </c>
      <c r="D89" s="96">
        <v>7190.5769550000005</v>
      </c>
      <c r="E89" s="96">
        <v>4986.2006549999996</v>
      </c>
      <c r="F89" s="96">
        <v>189.14699999999999</v>
      </c>
      <c r="G89" s="96">
        <v>43.570999999999998</v>
      </c>
      <c r="H89" s="96">
        <v>125.776</v>
      </c>
      <c r="I89" s="94">
        <v>9289</v>
      </c>
      <c r="J89" s="94">
        <v>332</v>
      </c>
      <c r="K89" s="96">
        <v>7141.6644550000001</v>
      </c>
      <c r="L89" s="96">
        <v>4965.9556549999998</v>
      </c>
      <c r="M89" s="96">
        <v>188.14699999999999</v>
      </c>
      <c r="N89" s="96">
        <v>42.746000000000002</v>
      </c>
      <c r="O89" s="96">
        <v>124.276</v>
      </c>
      <c r="P89" s="94">
        <v>9223</v>
      </c>
      <c r="Q89" s="94">
        <v>4</v>
      </c>
      <c r="R89" s="96">
        <v>5.38</v>
      </c>
      <c r="S89" s="96">
        <v>4.0359999999999996</v>
      </c>
      <c r="T89" s="96">
        <v>1.3440000000000001</v>
      </c>
      <c r="U89" s="96">
        <v>0</v>
      </c>
      <c r="V89" s="96">
        <v>0</v>
      </c>
      <c r="W89" s="94">
        <v>19</v>
      </c>
      <c r="X89" s="94">
        <v>2</v>
      </c>
      <c r="Y89" s="96">
        <v>1136</v>
      </c>
      <c r="Z89" s="94">
        <v>7</v>
      </c>
      <c r="AA89" s="94">
        <v>1</v>
      </c>
      <c r="AB89" s="96">
        <v>0.73599999999999999</v>
      </c>
      <c r="AC89" s="96">
        <v>0.436</v>
      </c>
      <c r="AD89" s="96">
        <v>0.3</v>
      </c>
      <c r="AE89" s="96">
        <v>0</v>
      </c>
      <c r="AF89" s="96">
        <v>0</v>
      </c>
      <c r="AG89" s="94">
        <v>4</v>
      </c>
      <c r="AH89" s="94">
        <v>1</v>
      </c>
      <c r="AI89" s="96">
        <v>0.73599999999999999</v>
      </c>
      <c r="AJ89" s="96">
        <v>0.436</v>
      </c>
      <c r="AK89" s="96">
        <v>0.3</v>
      </c>
      <c r="AL89" s="96">
        <v>0</v>
      </c>
      <c r="AM89" s="96">
        <v>0</v>
      </c>
      <c r="AN89" s="94">
        <v>4</v>
      </c>
      <c r="AO89" s="94">
        <v>0</v>
      </c>
      <c r="AP89" s="96">
        <v>0</v>
      </c>
      <c r="AQ89" s="96">
        <v>0</v>
      </c>
      <c r="AR89" s="96">
        <v>0</v>
      </c>
      <c r="AS89" s="96">
        <v>0</v>
      </c>
      <c r="AT89" s="96">
        <v>0</v>
      </c>
      <c r="AU89" s="94">
        <v>0</v>
      </c>
      <c r="AV89" s="94"/>
      <c r="AW89" s="94"/>
      <c r="AX89" s="94"/>
      <c r="AY89" s="94"/>
      <c r="AZ89" s="94"/>
      <c r="BA89" s="94"/>
      <c r="BB89" s="94">
        <v>3</v>
      </c>
      <c r="BC89" s="96">
        <v>4.6440000000000001</v>
      </c>
      <c r="BD89" s="96">
        <v>3.6</v>
      </c>
      <c r="BE89" s="96">
        <v>1.044</v>
      </c>
      <c r="BF89" s="96">
        <v>0</v>
      </c>
      <c r="BG89" s="96">
        <v>0</v>
      </c>
      <c r="BH89" s="103">
        <v>15</v>
      </c>
      <c r="BN89" s="147"/>
      <c r="BO89" s="147"/>
      <c r="BP89" s="147"/>
      <c r="BQ89" s="147"/>
      <c r="BR89" s="147"/>
      <c r="BS89" s="147"/>
      <c r="BT89" s="147"/>
      <c r="BU89" s="147"/>
      <c r="BV89" s="147"/>
    </row>
    <row r="90" spans="1:74" ht="30" customHeight="1" x14ac:dyDescent="0.25">
      <c r="A90" s="102">
        <v>2</v>
      </c>
      <c r="B90" s="95" t="s">
        <v>16</v>
      </c>
      <c r="C90" s="94">
        <v>546</v>
      </c>
      <c r="D90" s="96">
        <v>3537.5948959999996</v>
      </c>
      <c r="E90" s="96">
        <v>2979.4315000000001</v>
      </c>
      <c r="F90" s="96">
        <v>256.65499999999997</v>
      </c>
      <c r="G90" s="96">
        <v>14.736840000000001</v>
      </c>
      <c r="H90" s="96">
        <v>10.6</v>
      </c>
      <c r="I90" s="94">
        <v>6436</v>
      </c>
      <c r="J90" s="94">
        <v>544</v>
      </c>
      <c r="K90" s="96">
        <v>3422.0948959999996</v>
      </c>
      <c r="L90" s="96">
        <v>2923.4315000000001</v>
      </c>
      <c r="M90" s="96">
        <v>256.65499999999997</v>
      </c>
      <c r="N90" s="96">
        <v>14.736840000000001</v>
      </c>
      <c r="O90" s="96">
        <v>5.6</v>
      </c>
      <c r="P90" s="94">
        <v>6109</v>
      </c>
      <c r="Q90" s="94">
        <v>26</v>
      </c>
      <c r="R90" s="96">
        <v>101.477</v>
      </c>
      <c r="S90" s="96">
        <v>91.971999999999994</v>
      </c>
      <c r="T90" s="96">
        <v>9.5050000000000008</v>
      </c>
      <c r="U90" s="96">
        <v>0</v>
      </c>
      <c r="V90" s="96">
        <v>0</v>
      </c>
      <c r="W90" s="94">
        <v>181</v>
      </c>
      <c r="X90" s="94">
        <v>25</v>
      </c>
      <c r="Y90" s="96">
        <v>100477</v>
      </c>
      <c r="Z90" s="94">
        <v>177</v>
      </c>
      <c r="AA90" s="94">
        <v>8</v>
      </c>
      <c r="AB90" s="96">
        <v>63.36</v>
      </c>
      <c r="AC90" s="96">
        <v>62.06</v>
      </c>
      <c r="AD90" s="96">
        <v>1.3</v>
      </c>
      <c r="AE90" s="96">
        <v>0</v>
      </c>
      <c r="AF90" s="96">
        <v>0</v>
      </c>
      <c r="AG90" s="94">
        <v>126</v>
      </c>
      <c r="AH90" s="94">
        <v>8</v>
      </c>
      <c r="AI90" s="96">
        <v>63.36</v>
      </c>
      <c r="AJ90" s="96">
        <v>62.06</v>
      </c>
      <c r="AK90" s="96">
        <v>1.3</v>
      </c>
      <c r="AL90" s="96">
        <v>0</v>
      </c>
      <c r="AM90" s="96">
        <v>0</v>
      </c>
      <c r="AN90" s="94">
        <v>126</v>
      </c>
      <c r="AO90" s="94">
        <v>0</v>
      </c>
      <c r="AP90" s="96">
        <v>0</v>
      </c>
      <c r="AQ90" s="96">
        <v>0</v>
      </c>
      <c r="AR90" s="96">
        <v>0</v>
      </c>
      <c r="AS90" s="96">
        <v>0</v>
      </c>
      <c r="AT90" s="96">
        <v>0</v>
      </c>
      <c r="AU90" s="94">
        <v>0</v>
      </c>
      <c r="AV90" s="94"/>
      <c r="AW90" s="94"/>
      <c r="AX90" s="94"/>
      <c r="AY90" s="94"/>
      <c r="AZ90" s="94"/>
      <c r="BA90" s="94"/>
      <c r="BB90" s="94">
        <v>18</v>
      </c>
      <c r="BC90" s="96">
        <v>38.116999999999997</v>
      </c>
      <c r="BD90" s="96">
        <v>29.911999999999999</v>
      </c>
      <c r="BE90" s="96">
        <v>8.2050000000000001</v>
      </c>
      <c r="BF90" s="96">
        <v>0</v>
      </c>
      <c r="BG90" s="96">
        <v>0</v>
      </c>
      <c r="BH90" s="103">
        <v>95</v>
      </c>
      <c r="BN90" s="147"/>
      <c r="BO90" s="147"/>
      <c r="BP90" s="147"/>
      <c r="BQ90" s="147"/>
      <c r="BR90" s="147"/>
      <c r="BS90" s="147"/>
      <c r="BT90" s="147"/>
      <c r="BU90" s="147"/>
      <c r="BV90" s="147"/>
    </row>
    <row r="91" spans="1:74" ht="30" customHeight="1" thickBot="1" x14ac:dyDescent="0.3">
      <c r="A91" s="105">
        <v>3</v>
      </c>
      <c r="B91" s="106" t="s">
        <v>15</v>
      </c>
      <c r="C91" s="107">
        <v>160</v>
      </c>
      <c r="D91" s="108">
        <v>2176.2255</v>
      </c>
      <c r="E91" s="108">
        <v>1798.9849999999999</v>
      </c>
      <c r="F91" s="108">
        <v>131.565</v>
      </c>
      <c r="G91" s="108">
        <v>12.945</v>
      </c>
      <c r="H91" s="108">
        <v>7.7</v>
      </c>
      <c r="I91" s="107">
        <v>1365</v>
      </c>
      <c r="J91" s="107">
        <v>160</v>
      </c>
      <c r="K91" s="108">
        <v>2176.2255</v>
      </c>
      <c r="L91" s="108">
        <v>1798.9849999999999</v>
      </c>
      <c r="M91" s="108">
        <v>131.565</v>
      </c>
      <c r="N91" s="108">
        <v>12.945</v>
      </c>
      <c r="O91" s="108">
        <v>7.7</v>
      </c>
      <c r="P91" s="107">
        <v>1365</v>
      </c>
      <c r="Q91" s="107">
        <v>4</v>
      </c>
      <c r="R91" s="108">
        <v>16.219000000000001</v>
      </c>
      <c r="S91" s="108">
        <v>5.18</v>
      </c>
      <c r="T91" s="108">
        <v>7.35</v>
      </c>
      <c r="U91" s="108">
        <v>0.31</v>
      </c>
      <c r="V91" s="108">
        <v>0</v>
      </c>
      <c r="W91" s="107">
        <v>12</v>
      </c>
      <c r="X91" s="107">
        <v>3</v>
      </c>
      <c r="Y91" s="108">
        <v>11050</v>
      </c>
      <c r="Z91" s="107">
        <v>8</v>
      </c>
      <c r="AA91" s="107">
        <v>4</v>
      </c>
      <c r="AB91" s="108">
        <v>15.15</v>
      </c>
      <c r="AC91" s="108">
        <v>7.3</v>
      </c>
      <c r="AD91" s="108">
        <v>7.85</v>
      </c>
      <c r="AE91" s="108">
        <v>0</v>
      </c>
      <c r="AF91" s="108">
        <v>0</v>
      </c>
      <c r="AG91" s="107">
        <v>16</v>
      </c>
      <c r="AH91" s="107">
        <v>4</v>
      </c>
      <c r="AI91" s="108">
        <v>15.15</v>
      </c>
      <c r="AJ91" s="108">
        <v>7.3</v>
      </c>
      <c r="AK91" s="108">
        <v>7.85</v>
      </c>
      <c r="AL91" s="108">
        <v>0</v>
      </c>
      <c r="AM91" s="108">
        <v>0</v>
      </c>
      <c r="AN91" s="107">
        <v>16</v>
      </c>
      <c r="AO91" s="107">
        <v>0</v>
      </c>
      <c r="AP91" s="108">
        <v>0</v>
      </c>
      <c r="AQ91" s="108">
        <v>0</v>
      </c>
      <c r="AR91" s="108">
        <v>0</v>
      </c>
      <c r="AS91" s="108">
        <v>0</v>
      </c>
      <c r="AT91" s="108">
        <v>0</v>
      </c>
      <c r="AU91" s="107">
        <v>0</v>
      </c>
      <c r="AV91" s="107"/>
      <c r="AW91" s="107"/>
      <c r="AX91" s="107"/>
      <c r="AY91" s="107"/>
      <c r="AZ91" s="107"/>
      <c r="BA91" s="107"/>
      <c r="BB91" s="107">
        <v>1</v>
      </c>
      <c r="BC91" s="108">
        <v>5.1689999999999996</v>
      </c>
      <c r="BD91" s="108">
        <v>1.48</v>
      </c>
      <c r="BE91" s="108">
        <v>0</v>
      </c>
      <c r="BF91" s="108">
        <v>0.31</v>
      </c>
      <c r="BG91" s="108">
        <v>0</v>
      </c>
      <c r="BH91" s="109">
        <v>4</v>
      </c>
    </row>
    <row r="95" spans="1:74" x14ac:dyDescent="0.25">
      <c r="K95" s="91">
        <v>2829289.7560000001</v>
      </c>
    </row>
    <row r="99" spans="28:28" ht="21" x14ac:dyDescent="0.35">
      <c r="AB99" s="110">
        <v>44489.406722689069</v>
      </c>
    </row>
  </sheetData>
  <autoFilter ref="A7:BH91" xr:uid="{00000000-0009-0000-0000-00000D000000}"/>
  <mergeCells count="54">
    <mergeCell ref="K5:K6"/>
    <mergeCell ref="L5:O5"/>
    <mergeCell ref="A3:A6"/>
    <mergeCell ref="B3:B6"/>
    <mergeCell ref="C3:I4"/>
    <mergeCell ref="J3:P4"/>
    <mergeCell ref="P5:P6"/>
    <mergeCell ref="C5:C6"/>
    <mergeCell ref="D5:D6"/>
    <mergeCell ref="E5:H5"/>
    <mergeCell ref="I5:I6"/>
    <mergeCell ref="J5:J6"/>
    <mergeCell ref="AB5:AB6"/>
    <mergeCell ref="BI3:BS4"/>
    <mergeCell ref="AH4:AN4"/>
    <mergeCell ref="AO4:AU4"/>
    <mergeCell ref="Q3:W4"/>
    <mergeCell ref="AA3:AG4"/>
    <mergeCell ref="AH3:AU3"/>
    <mergeCell ref="BB3:BH4"/>
    <mergeCell ref="BD5:BG5"/>
    <mergeCell ref="BH5:BH6"/>
    <mergeCell ref="A88:BH88"/>
    <mergeCell ref="BN88:BV90"/>
    <mergeCell ref="X3:Z4"/>
    <mergeCell ref="X5:X6"/>
    <mergeCell ref="Y5:Y6"/>
    <mergeCell ref="Z5:Z6"/>
    <mergeCell ref="AO5:AO6"/>
    <mergeCell ref="AP5:AP6"/>
    <mergeCell ref="AQ5:AT5"/>
    <mergeCell ref="AU5:AU6"/>
    <mergeCell ref="BB5:BB6"/>
    <mergeCell ref="BC5:BC6"/>
    <mergeCell ref="AC5:AF5"/>
    <mergeCell ref="AG5:AG6"/>
    <mergeCell ref="W5:W6"/>
    <mergeCell ref="AA5:AA6"/>
    <mergeCell ref="A1:BA1"/>
    <mergeCell ref="AV3:AX4"/>
    <mergeCell ref="AY3:BA4"/>
    <mergeCell ref="AV5:AV6"/>
    <mergeCell ref="AW5:AW6"/>
    <mergeCell ref="AY5:AY6"/>
    <mergeCell ref="AZ5:AZ6"/>
    <mergeCell ref="AX5:AX6"/>
    <mergeCell ref="BA5:BA6"/>
    <mergeCell ref="AH5:AH6"/>
    <mergeCell ref="AI5:AI6"/>
    <mergeCell ref="AJ5:AM5"/>
    <mergeCell ref="AN5:AN6"/>
    <mergeCell ref="Q5:Q6"/>
    <mergeCell ref="R5:R6"/>
    <mergeCell ref="S5:V5"/>
  </mergeCells>
  <printOptions horizontalCentered="1"/>
  <pageMargins left="0" right="0" top="0" bottom="0" header="0.31496062992125984" footer="0.31496062992125984"/>
  <pageSetup paperSize="9" scale="53" orientation="landscape" verticalDpi="0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9">
    <pageSetUpPr fitToPage="1"/>
  </sheetPr>
  <dimension ref="A1:L24"/>
  <sheetViews>
    <sheetView showZeros="0" view="pageBreakPreview" topLeftCell="A2" zoomScale="70" zoomScaleNormal="70" zoomScaleSheetLayoutView="70" workbookViewId="0">
      <selection activeCell="B7" sqref="B7:B23"/>
    </sheetView>
  </sheetViews>
  <sheetFormatPr defaultRowHeight="15" customHeight="1" x14ac:dyDescent="0.25"/>
  <cols>
    <col min="1" max="1" width="6.140625" customWidth="1"/>
    <col min="2" max="2" width="29" customWidth="1"/>
    <col min="3" max="4" width="22.140625" customWidth="1"/>
    <col min="5" max="5" width="22.140625" hidden="1" customWidth="1"/>
    <col min="6" max="6" width="22.140625" customWidth="1"/>
    <col min="7" max="7" width="15.42578125" customWidth="1"/>
    <col min="8" max="11" width="10.5703125" customWidth="1"/>
    <col min="12" max="12" width="43.5703125" customWidth="1"/>
  </cols>
  <sheetData>
    <row r="1" spans="1:12" ht="60" customHeight="1" x14ac:dyDescent="0.35">
      <c r="A1" s="158" t="s">
        <v>174</v>
      </c>
      <c r="B1" s="158"/>
      <c r="C1" s="158"/>
      <c r="D1" s="158"/>
      <c r="E1" s="158"/>
      <c r="F1" s="158"/>
      <c r="G1" s="158"/>
      <c r="H1" s="8"/>
      <c r="I1" s="8"/>
      <c r="J1" s="8"/>
      <c r="K1" s="9" t="s">
        <v>81</v>
      </c>
      <c r="L1" s="10">
        <f ca="1">+TODAY()</f>
        <v>45072</v>
      </c>
    </row>
    <row r="2" spans="1:12" ht="30.75" customHeight="1" x14ac:dyDescent="0.35">
      <c r="A2" s="8"/>
      <c r="B2" s="14"/>
      <c r="C2" s="17"/>
      <c r="D2" s="11"/>
      <c r="E2" s="11"/>
      <c r="F2" s="11"/>
      <c r="G2" s="11"/>
      <c r="H2" s="8"/>
      <c r="I2" s="8"/>
      <c r="J2" s="8"/>
      <c r="K2" s="9"/>
      <c r="L2" s="12">
        <v>11321</v>
      </c>
    </row>
    <row r="3" spans="1:12" ht="37.5" customHeight="1" x14ac:dyDescent="0.25">
      <c r="A3" s="159" t="s">
        <v>0</v>
      </c>
      <c r="B3" s="160" t="s">
        <v>8</v>
      </c>
      <c r="C3" s="163" t="s">
        <v>169</v>
      </c>
      <c r="D3" s="159" t="s">
        <v>172</v>
      </c>
      <c r="E3" s="159"/>
      <c r="F3" s="159"/>
      <c r="G3" s="159"/>
      <c r="H3" s="7"/>
      <c r="I3" s="7"/>
      <c r="J3" s="7"/>
      <c r="K3" s="7"/>
      <c r="L3" s="7"/>
    </row>
    <row r="4" spans="1:12" ht="20.25" customHeight="1" x14ac:dyDescent="0.25">
      <c r="A4" s="159"/>
      <c r="B4" s="160"/>
      <c r="C4" s="164"/>
      <c r="D4" s="163" t="s">
        <v>170</v>
      </c>
      <c r="E4" s="37" t="s">
        <v>82</v>
      </c>
      <c r="F4" s="163" t="s">
        <v>168</v>
      </c>
      <c r="G4" s="166" t="s">
        <v>177</v>
      </c>
      <c r="H4" s="7"/>
      <c r="I4" s="7"/>
      <c r="J4" s="7"/>
      <c r="K4" s="7"/>
      <c r="L4" s="13"/>
    </row>
    <row r="5" spans="1:12" ht="56.25" customHeight="1" x14ac:dyDescent="0.25">
      <c r="A5" s="159"/>
      <c r="B5" s="160"/>
      <c r="C5" s="165"/>
      <c r="D5" s="165"/>
      <c r="E5" s="37" t="s">
        <v>171</v>
      </c>
      <c r="F5" s="165"/>
      <c r="G5" s="167"/>
      <c r="H5" s="7"/>
      <c r="I5" s="7"/>
      <c r="J5" s="7"/>
      <c r="K5" s="7"/>
      <c r="L5" s="7"/>
    </row>
    <row r="6" spans="1:12" ht="36.75" customHeight="1" x14ac:dyDescent="0.25">
      <c r="A6" s="161" t="s">
        <v>79</v>
      </c>
      <c r="B6" s="162"/>
      <c r="C6" s="15">
        <f>+SUM(C7:C23)</f>
        <v>31</v>
      </c>
      <c r="D6" s="15" t="e">
        <f>+SUM(D7:D23)</f>
        <v>#REF!</v>
      </c>
      <c r="E6" s="15" t="e">
        <f ca="1">+SUM(E7:E23)</f>
        <v>#REF!</v>
      </c>
      <c r="F6" s="15" t="e">
        <f>+SUM(F7:F23)</f>
        <v>#REF!</v>
      </c>
      <c r="G6" s="38" t="e">
        <f>+D6/C6</f>
        <v>#REF!</v>
      </c>
      <c r="H6" s="7"/>
      <c r="I6" s="7"/>
      <c r="J6" s="7"/>
      <c r="K6" s="7"/>
      <c r="L6" s="7"/>
    </row>
    <row r="7" spans="1:12" ht="45" customHeight="1" x14ac:dyDescent="0.25">
      <c r="A7" s="16">
        <v>1</v>
      </c>
      <c r="B7" s="20" t="s">
        <v>14</v>
      </c>
      <c r="C7" s="2">
        <f>+COUNTIFS(МАНЗИЛЛИ!$AD:$AD,'Свод ТЖ (2)'!$B7)</f>
        <v>0</v>
      </c>
      <c r="D7" s="3" t="e">
        <f>+COUNTIFS(МАНЗИЛЛИ!$AD:$AD,'Свод ТЖ (2)'!$B7,МАНЗИЛЛИ!#REF!,"тасдиқланган")</f>
        <v>#REF!</v>
      </c>
      <c r="E7" s="3" t="e">
        <f ca="1">+COUNTIFS(МАНЗИЛЛИ!$C:$C,'Свод ТЖ (2)'!$B7,МАНЗИЛЛИ!#REF!,"тасдиқланган",МАНЗИЛЛИ!#REF!,'Свод ТЖ (2)'!$L$1)</f>
        <v>#REF!</v>
      </c>
      <c r="F7" s="29" t="e">
        <f>+D7-C7</f>
        <v>#REF!</v>
      </c>
      <c r="G7" s="39" t="e">
        <f>+D7/C7</f>
        <v>#REF!</v>
      </c>
      <c r="H7" s="7"/>
      <c r="I7" s="7"/>
      <c r="J7" s="7"/>
      <c r="K7" s="7"/>
      <c r="L7" s="7"/>
    </row>
    <row r="8" spans="1:12" ht="33" customHeight="1" x14ac:dyDescent="0.25">
      <c r="A8" s="6">
        <v>2</v>
      </c>
      <c r="B8" s="1" t="s">
        <v>137</v>
      </c>
      <c r="C8" s="2">
        <f>+COUNTIFS(МАНЗИЛЛИ!$AD:$AD,'Свод ТЖ (2)'!$B8)</f>
        <v>0</v>
      </c>
      <c r="D8" s="3" t="e">
        <f>+COUNTIFS(МАНЗИЛЛИ!$AD:$AD,'Свод ТЖ (2)'!$B8,МАНЗИЛЛИ!#REF!,"тасдиқланган")</f>
        <v>#REF!</v>
      </c>
      <c r="E8" s="5" t="e">
        <f ca="1">+COUNTIFS(МАНЗИЛЛИ!$C:$C,'Свод ТЖ (2)'!$B8,МАНЗИЛЛИ!#REF!,"тасдиқланган",МАНЗИЛЛИ!#REF!,'Свод ТЖ (2)'!$L$1)</f>
        <v>#REF!</v>
      </c>
      <c r="F8" s="30" t="e">
        <f t="shared" ref="F8:F23" si="0">+D8-C8</f>
        <v>#REF!</v>
      </c>
      <c r="G8" s="40" t="e">
        <f t="shared" ref="G8:G23" si="1">+D8/C8</f>
        <v>#REF!</v>
      </c>
      <c r="H8" s="7"/>
      <c r="I8" s="7"/>
      <c r="J8" s="7"/>
      <c r="K8" s="7"/>
      <c r="L8" s="7"/>
    </row>
    <row r="9" spans="1:12" ht="33" customHeight="1" x14ac:dyDescent="0.25">
      <c r="A9" s="6">
        <v>3</v>
      </c>
      <c r="B9" s="1" t="s">
        <v>20</v>
      </c>
      <c r="C9" s="2">
        <f>+COUNTIFS(МАНЗИЛЛИ!$AD:$AD,'Свод ТЖ (2)'!$B9)</f>
        <v>0</v>
      </c>
      <c r="D9" s="3" t="e">
        <f>+COUNTIFS(МАНЗИЛЛИ!$AD:$AD,'Свод ТЖ (2)'!$B9,МАНЗИЛЛИ!#REF!,"тасдиқланган")</f>
        <v>#REF!</v>
      </c>
      <c r="E9" s="5" t="e">
        <f ca="1">+COUNTIFS(МАНЗИЛЛИ!$C:$C,'Свод ТЖ (2)'!$B9,МАНЗИЛЛИ!#REF!,"тасдиқланган",МАНЗИЛЛИ!#REF!,'Свод ТЖ (2)'!$L$1)</f>
        <v>#REF!</v>
      </c>
      <c r="F9" s="30" t="e">
        <f t="shared" si="0"/>
        <v>#REF!</v>
      </c>
      <c r="G9" s="40" t="e">
        <f t="shared" si="1"/>
        <v>#REF!</v>
      </c>
      <c r="H9" s="7"/>
      <c r="I9" s="7"/>
      <c r="J9" s="7"/>
      <c r="K9" s="7"/>
      <c r="L9" s="7"/>
    </row>
    <row r="10" spans="1:12" ht="33" customHeight="1" x14ac:dyDescent="0.25">
      <c r="A10" s="6">
        <v>4</v>
      </c>
      <c r="B10" s="1" t="s">
        <v>6</v>
      </c>
      <c r="C10" s="2">
        <f>+COUNTIFS(МАНЗИЛЛИ!$AD:$AD,'Свод ТЖ (2)'!$B10)</f>
        <v>0</v>
      </c>
      <c r="D10" s="3" t="e">
        <f>+COUNTIFS(МАНЗИЛЛИ!$AD:$AD,'Свод ТЖ (2)'!$B10,МАНЗИЛЛИ!#REF!,"тасдиқланган")</f>
        <v>#REF!</v>
      </c>
      <c r="E10" s="5" t="e">
        <f ca="1">+COUNTIFS(МАНЗИЛЛИ!$C:$C,'Свод ТЖ (2)'!$B10,МАНЗИЛЛИ!#REF!,"тасдиқланган",МАНЗИЛЛИ!#REF!,'Свод ТЖ (2)'!$L$1)</f>
        <v>#REF!</v>
      </c>
      <c r="F10" s="30" t="e">
        <f t="shared" si="0"/>
        <v>#REF!</v>
      </c>
      <c r="G10" s="40" t="e">
        <f t="shared" si="1"/>
        <v>#REF!</v>
      </c>
      <c r="H10" s="7"/>
      <c r="I10" s="7"/>
      <c r="J10" s="7"/>
      <c r="K10" s="7"/>
      <c r="L10" s="7"/>
    </row>
    <row r="11" spans="1:12" ht="33" customHeight="1" x14ac:dyDescent="0.25">
      <c r="A11" s="6">
        <v>5</v>
      </c>
      <c r="B11" s="1" t="s">
        <v>87</v>
      </c>
      <c r="C11" s="2">
        <f>+COUNTIFS(МАНЗИЛЛИ!$AD:$AD,'Свод ТЖ (2)'!$B11)</f>
        <v>0</v>
      </c>
      <c r="D11" s="3" t="e">
        <f>+COUNTIFS(МАНЗИЛЛИ!$AD:$AD,'Свод ТЖ (2)'!$B11,МАНЗИЛЛИ!#REF!,"тасдиқланган")</f>
        <v>#REF!</v>
      </c>
      <c r="E11" s="5" t="e">
        <f ca="1">+COUNTIFS(МАНЗИЛЛИ!$C:$C,'Свод ТЖ (2)'!$B11,МАНЗИЛЛИ!#REF!,"тасдиқланган",МАНЗИЛЛИ!#REF!,'Свод ТЖ (2)'!$L$1)</f>
        <v>#REF!</v>
      </c>
      <c r="F11" s="30" t="e">
        <f t="shared" si="0"/>
        <v>#REF!</v>
      </c>
      <c r="G11" s="40" t="e">
        <f t="shared" si="1"/>
        <v>#REF!</v>
      </c>
      <c r="H11" s="7"/>
      <c r="I11" s="7"/>
      <c r="J11" s="7"/>
      <c r="K11" s="7"/>
      <c r="L11" s="7"/>
    </row>
    <row r="12" spans="1:12" ht="33" customHeight="1" x14ac:dyDescent="0.25">
      <c r="A12" s="6">
        <v>6</v>
      </c>
      <c r="B12" s="1" t="s">
        <v>31</v>
      </c>
      <c r="C12" s="2">
        <f>+COUNTIFS(МАНЗИЛЛИ!$AD:$AD,'Свод ТЖ (2)'!$B12)</f>
        <v>0</v>
      </c>
      <c r="D12" s="3" t="e">
        <f>+COUNTIFS(МАНЗИЛЛИ!$AD:$AD,'Свод ТЖ (2)'!$B12,МАНЗИЛЛИ!#REF!,"тасдиқланган")</f>
        <v>#REF!</v>
      </c>
      <c r="E12" s="5" t="e">
        <f ca="1">+COUNTIFS(МАНЗИЛЛИ!$C:$C,'Свод ТЖ (2)'!$B12,МАНЗИЛЛИ!#REF!,"тасдиқланган",МАНЗИЛЛИ!#REF!,'Свод ТЖ (2)'!$L$1)</f>
        <v>#REF!</v>
      </c>
      <c r="F12" s="30" t="e">
        <f t="shared" si="0"/>
        <v>#REF!</v>
      </c>
      <c r="G12" s="40" t="e">
        <f t="shared" si="1"/>
        <v>#REF!</v>
      </c>
      <c r="H12" s="7"/>
      <c r="I12" s="7"/>
      <c r="J12" s="7"/>
      <c r="K12" s="7"/>
      <c r="L12" s="7"/>
    </row>
    <row r="13" spans="1:12" ht="33" customHeight="1" x14ac:dyDescent="0.25">
      <c r="A13" s="6">
        <v>7</v>
      </c>
      <c r="B13" s="1" t="s">
        <v>3</v>
      </c>
      <c r="C13" s="2">
        <f>+COUNTIFS(МАНЗИЛЛИ!$AD:$AD,'Свод ТЖ (2)'!$B13)</f>
        <v>1</v>
      </c>
      <c r="D13" s="3" t="e">
        <f>+COUNTIFS(МАНЗИЛЛИ!$AD:$AD,'Свод ТЖ (2)'!$B13,МАНЗИЛЛИ!#REF!,"тасдиқланган")</f>
        <v>#REF!</v>
      </c>
      <c r="E13" s="5" t="e">
        <f ca="1">+COUNTIFS(МАНЗИЛЛИ!$C:$C,'Свод ТЖ (2)'!$B13,МАНЗИЛЛИ!#REF!,"тасдиқланган",МАНЗИЛЛИ!#REF!,'Свод ТЖ (2)'!$L$1)</f>
        <v>#REF!</v>
      </c>
      <c r="F13" s="30" t="e">
        <f t="shared" si="0"/>
        <v>#REF!</v>
      </c>
      <c r="G13" s="40" t="e">
        <f t="shared" si="1"/>
        <v>#REF!</v>
      </c>
      <c r="H13" s="7"/>
      <c r="I13" s="7"/>
      <c r="J13" s="7"/>
      <c r="K13" s="7"/>
      <c r="L13" s="7"/>
    </row>
    <row r="14" spans="1:12" ht="33" customHeight="1" x14ac:dyDescent="0.25">
      <c r="A14" s="6">
        <v>8</v>
      </c>
      <c r="B14" s="1" t="s">
        <v>33</v>
      </c>
      <c r="C14" s="2">
        <f>+COUNTIFS(МАНЗИЛЛИ!$AD:$AD,'Свод ТЖ (2)'!$B14)</f>
        <v>0</v>
      </c>
      <c r="D14" s="3" t="e">
        <f>+COUNTIFS(МАНЗИЛЛИ!$AD:$AD,'Свод ТЖ (2)'!$B14,МАНЗИЛЛИ!#REF!,"тасдиқланган")</f>
        <v>#REF!</v>
      </c>
      <c r="E14" s="5" t="e">
        <f ca="1">+COUNTIFS(МАНЗИЛЛИ!$C:$C,'Свод ТЖ (2)'!$B14,МАНЗИЛЛИ!#REF!,"тасдиқланган",МАНЗИЛЛИ!#REF!,'Свод ТЖ (2)'!$L$1)</f>
        <v>#REF!</v>
      </c>
      <c r="F14" s="30" t="e">
        <f t="shared" si="0"/>
        <v>#REF!</v>
      </c>
      <c r="G14" s="40" t="e">
        <f t="shared" si="1"/>
        <v>#REF!</v>
      </c>
      <c r="H14" s="7"/>
      <c r="I14" s="7"/>
      <c r="J14" s="7"/>
      <c r="K14" s="7"/>
      <c r="L14" s="7"/>
    </row>
    <row r="15" spans="1:12" ht="33" customHeight="1" x14ac:dyDescent="0.25">
      <c r="A15" s="6">
        <v>9</v>
      </c>
      <c r="B15" s="1" t="s">
        <v>74</v>
      </c>
      <c r="C15" s="2">
        <f>+COUNTIFS(МАНЗИЛЛИ!$AD:$AD,'Свод ТЖ (2)'!$B15)</f>
        <v>3</v>
      </c>
      <c r="D15" s="3" t="e">
        <f>+COUNTIFS(МАНЗИЛЛИ!$AD:$AD,'Свод ТЖ (2)'!$B15,МАНЗИЛЛИ!#REF!,"тасдиқланган")</f>
        <v>#REF!</v>
      </c>
      <c r="E15" s="5" t="e">
        <f ca="1">+COUNTIFS(МАНЗИЛЛИ!$C:$C,'Свод ТЖ (2)'!$B15,МАНЗИЛЛИ!#REF!,"тасдиқланган",МАНЗИЛЛИ!#REF!,'Свод ТЖ (2)'!$L$1)</f>
        <v>#REF!</v>
      </c>
      <c r="F15" s="30" t="e">
        <f t="shared" si="0"/>
        <v>#REF!</v>
      </c>
      <c r="G15" s="40" t="e">
        <f t="shared" si="1"/>
        <v>#REF!</v>
      </c>
      <c r="H15" s="7"/>
      <c r="I15" s="7"/>
      <c r="J15" s="7"/>
      <c r="K15" s="7"/>
      <c r="L15" s="7"/>
    </row>
    <row r="16" spans="1:12" ht="33" customHeight="1" x14ac:dyDescent="0.25">
      <c r="A16" s="6">
        <v>10</v>
      </c>
      <c r="B16" s="1" t="s">
        <v>17</v>
      </c>
      <c r="C16" s="2">
        <f>+COUNTIFS(МАНЗИЛЛИ!$AD:$AD,'Свод ТЖ (2)'!$B16)</f>
        <v>4</v>
      </c>
      <c r="D16" s="3" t="e">
        <f>+COUNTIFS(МАНЗИЛЛИ!$AD:$AD,'Свод ТЖ (2)'!$B16,МАНЗИЛЛИ!#REF!,"тасдиқланган")</f>
        <v>#REF!</v>
      </c>
      <c r="E16" s="5" t="e">
        <f ca="1">+COUNTIFS(МАНЗИЛЛИ!$C:$C,'Свод ТЖ (2)'!$B16,МАНЗИЛЛИ!#REF!,"тасдиқланган",МАНЗИЛЛИ!#REF!,'Свод ТЖ (2)'!$L$1)</f>
        <v>#REF!</v>
      </c>
      <c r="F16" s="30" t="e">
        <f t="shared" si="0"/>
        <v>#REF!</v>
      </c>
      <c r="G16" s="40" t="e">
        <f t="shared" si="1"/>
        <v>#REF!</v>
      </c>
      <c r="H16" s="7"/>
      <c r="I16" s="7"/>
      <c r="J16" s="7"/>
      <c r="K16" s="7"/>
      <c r="L16" s="7"/>
    </row>
    <row r="17" spans="1:12" ht="33" customHeight="1" x14ac:dyDescent="0.25">
      <c r="A17" s="6">
        <v>11</v>
      </c>
      <c r="B17" s="1" t="s">
        <v>4</v>
      </c>
      <c r="C17" s="2">
        <f>+COUNTIFS(МАНЗИЛЛИ!$AD:$AD,'Свод ТЖ (2)'!$B17)</f>
        <v>4</v>
      </c>
      <c r="D17" s="3" t="e">
        <f>+COUNTIFS(МАНЗИЛЛИ!$AD:$AD,'Свод ТЖ (2)'!$B17,МАНЗИЛЛИ!#REF!,"тасдиқланган")</f>
        <v>#REF!</v>
      </c>
      <c r="E17" s="5" t="e">
        <f ca="1">+COUNTIFS(МАНЗИЛЛИ!$C:$C,'Свод ТЖ (2)'!$B17,МАНЗИЛЛИ!#REF!,"тасдиқланган",МАНЗИЛЛИ!#REF!,'Свод ТЖ (2)'!$L$1)</f>
        <v>#REF!</v>
      </c>
      <c r="F17" s="30" t="e">
        <f t="shared" si="0"/>
        <v>#REF!</v>
      </c>
      <c r="G17" s="40" t="e">
        <f t="shared" si="1"/>
        <v>#REF!</v>
      </c>
      <c r="H17" s="7"/>
      <c r="I17" s="7"/>
      <c r="J17" s="7"/>
      <c r="K17" s="7"/>
      <c r="L17" s="7"/>
    </row>
    <row r="18" spans="1:12" ht="33" customHeight="1" x14ac:dyDescent="0.25">
      <c r="A18" s="6">
        <v>12</v>
      </c>
      <c r="B18" s="1" t="s">
        <v>58</v>
      </c>
      <c r="C18" s="2">
        <f>+COUNTIFS(МАНЗИЛЛИ!$AD:$AD,'Свод ТЖ (2)'!$B18)</f>
        <v>0</v>
      </c>
      <c r="D18" s="3" t="e">
        <f>+COUNTIFS(МАНЗИЛЛИ!$AD:$AD,'Свод ТЖ (2)'!$B18,МАНЗИЛЛИ!#REF!,"тасдиқланган")</f>
        <v>#REF!</v>
      </c>
      <c r="E18" s="5" t="e">
        <f ca="1">+COUNTIFS(МАНЗИЛЛИ!$C:$C,'Свод ТЖ (2)'!$B18,МАНЗИЛЛИ!#REF!,"тасдиқланган",МАНЗИЛЛИ!#REF!,'Свод ТЖ (2)'!$L$1)</f>
        <v>#REF!</v>
      </c>
      <c r="F18" s="30" t="e">
        <f t="shared" si="0"/>
        <v>#REF!</v>
      </c>
      <c r="G18" s="40" t="e">
        <f t="shared" si="1"/>
        <v>#REF!</v>
      </c>
      <c r="H18" s="7"/>
      <c r="I18" s="7"/>
      <c r="J18" s="7"/>
      <c r="K18" s="7"/>
      <c r="L18" s="7"/>
    </row>
    <row r="19" spans="1:12" ht="33" customHeight="1" x14ac:dyDescent="0.25">
      <c r="A19" s="6">
        <v>13</v>
      </c>
      <c r="B19" s="1" t="s">
        <v>39</v>
      </c>
      <c r="C19" s="2">
        <f>+COUNTIFS(МАНЗИЛЛИ!$AD:$AD,'Свод ТЖ (2)'!$B19)</f>
        <v>0</v>
      </c>
      <c r="D19" s="3" t="e">
        <f>+COUNTIFS(МАНЗИЛЛИ!$AD:$AD,'Свод ТЖ (2)'!$B19,МАНЗИЛЛИ!#REF!,"тасдиқланган")</f>
        <v>#REF!</v>
      </c>
      <c r="E19" s="5" t="e">
        <f ca="1">+COUNTIFS(МАНЗИЛЛИ!$C:$C,'Свод ТЖ (2)'!$B19,МАНЗИЛЛИ!#REF!,"тасдиқланган",МАНЗИЛЛИ!#REF!,'Свод ТЖ (2)'!$L$1)</f>
        <v>#REF!</v>
      </c>
      <c r="F19" s="30" t="e">
        <f t="shared" si="0"/>
        <v>#REF!</v>
      </c>
      <c r="G19" s="40" t="e">
        <f t="shared" si="1"/>
        <v>#REF!</v>
      </c>
      <c r="H19" s="7"/>
      <c r="I19" s="7"/>
      <c r="J19" s="7"/>
      <c r="K19" s="7"/>
      <c r="L19" s="7"/>
    </row>
    <row r="20" spans="1:12" ht="33" customHeight="1" x14ac:dyDescent="0.25">
      <c r="A20" s="6">
        <v>14</v>
      </c>
      <c r="B20" s="1" t="s">
        <v>19</v>
      </c>
      <c r="C20" s="2">
        <f>+COUNTIFS(МАНЗИЛЛИ!$AD:$AD,'Свод ТЖ (2)'!$B20)</f>
        <v>0</v>
      </c>
      <c r="D20" s="3" t="e">
        <f>+COUNTIFS(МАНЗИЛЛИ!$AD:$AD,'Свод ТЖ (2)'!$B20,МАНЗИЛЛИ!#REF!,"тасдиқланган")</f>
        <v>#REF!</v>
      </c>
      <c r="E20" s="34" t="e">
        <f ca="1">+COUNTIFS(МАНЗИЛЛИ!$C:$C,'Свод ТЖ (2)'!$B20,МАНЗИЛЛИ!#REF!,"тасдиқланган",МАНЗИЛЛИ!#REF!,'Свод ТЖ (2)'!$L$1)</f>
        <v>#REF!</v>
      </c>
      <c r="F20" s="35" t="e">
        <f t="shared" si="0"/>
        <v>#REF!</v>
      </c>
      <c r="G20" s="41" t="e">
        <f t="shared" si="1"/>
        <v>#REF!</v>
      </c>
      <c r="H20" s="7"/>
      <c r="I20" s="7"/>
      <c r="J20" s="7"/>
      <c r="K20" s="7"/>
      <c r="L20" s="7"/>
    </row>
    <row r="21" spans="1:12" ht="33" customHeight="1" x14ac:dyDescent="0.25">
      <c r="A21" s="6">
        <v>15</v>
      </c>
      <c r="B21" s="1" t="s">
        <v>30</v>
      </c>
      <c r="C21" s="2">
        <f>+COUNTIFS(МАНЗИЛЛИ!$AD:$AD,'Свод ТЖ (2)'!$B21)</f>
        <v>1</v>
      </c>
      <c r="D21" s="3" t="e">
        <f>+COUNTIFS(МАНЗИЛЛИ!$AD:$AD,'Свод ТЖ (2)'!$B21,МАНЗИЛЛИ!#REF!,"тасдиқланган")</f>
        <v>#REF!</v>
      </c>
      <c r="E21" s="34" t="e">
        <f ca="1">+COUNTIFS(МАНЗИЛЛИ!$C:$C,'Свод ТЖ (2)'!$B21,МАНЗИЛЛИ!#REF!,"тасдиқланган",МАНЗИЛЛИ!#REF!,'Свод ТЖ (2)'!$L$1)</f>
        <v>#REF!</v>
      </c>
      <c r="F21" s="35" t="e">
        <f t="shared" si="0"/>
        <v>#REF!</v>
      </c>
      <c r="G21" s="41" t="e">
        <f t="shared" si="1"/>
        <v>#REF!</v>
      </c>
      <c r="H21" s="7"/>
      <c r="I21" s="7"/>
      <c r="J21" s="7"/>
      <c r="K21" s="7"/>
      <c r="L21" s="7"/>
    </row>
    <row r="22" spans="1:12" ht="33" customHeight="1" x14ac:dyDescent="0.25">
      <c r="A22" s="6">
        <v>16</v>
      </c>
      <c r="B22" s="1" t="s">
        <v>18</v>
      </c>
      <c r="C22" s="2">
        <f>+COUNTIFS(МАНЗИЛЛИ!$AD:$AD,'Свод ТЖ (2)'!$B22)</f>
        <v>15</v>
      </c>
      <c r="D22" s="3" t="e">
        <f>+COUNTIFS(МАНЗИЛЛИ!$AD:$AD,'Свод ТЖ (2)'!$B22,МАНЗИЛЛИ!#REF!,"тасдиқланган")</f>
        <v>#REF!</v>
      </c>
      <c r="E22" s="34"/>
      <c r="F22" s="35" t="e">
        <f t="shared" si="0"/>
        <v>#REF!</v>
      </c>
      <c r="G22" s="41" t="e">
        <f t="shared" si="1"/>
        <v>#REF!</v>
      </c>
      <c r="H22" s="7"/>
      <c r="I22" s="7"/>
      <c r="J22" s="7"/>
      <c r="K22" s="7"/>
      <c r="L22" s="7"/>
    </row>
    <row r="23" spans="1:12" ht="33" customHeight="1" x14ac:dyDescent="0.25">
      <c r="A23" s="6">
        <v>17</v>
      </c>
      <c r="B23" s="1" t="s">
        <v>32</v>
      </c>
      <c r="C23" s="2">
        <f>+COUNTIFS(МАНЗИЛЛИ!$AD:$AD,'Свод ТЖ (2)'!$B23)</f>
        <v>3</v>
      </c>
      <c r="D23" s="3" t="e">
        <f>+COUNTIFS(МАНЗИЛЛИ!$AD:$AD,'Свод ТЖ (2)'!$B23,МАНЗИЛЛИ!#REF!,"тасдиқланган")</f>
        <v>#REF!</v>
      </c>
      <c r="E23" s="19" t="e">
        <f ca="1">+COUNTIFS(МАНЗИЛЛИ!$C:$C,'Свод ТЖ (2)'!$B23,МАНЗИЛЛИ!#REF!,"тасдиқланган",МАНЗИЛЛИ!#REF!,'Свод ТЖ (2)'!$L$1)</f>
        <v>#REF!</v>
      </c>
      <c r="F23" s="31" t="e">
        <f t="shared" si="0"/>
        <v>#REF!</v>
      </c>
      <c r="G23" s="42" t="e">
        <f t="shared" si="1"/>
        <v>#REF!</v>
      </c>
      <c r="H23" s="7"/>
      <c r="I23" s="7"/>
      <c r="J23" s="7"/>
      <c r="K23" s="7"/>
      <c r="L23" s="7"/>
    </row>
    <row r="24" spans="1:12" ht="15" customHeight="1" x14ac:dyDescent="0.25">
      <c r="G24" s="43">
        <v>1</v>
      </c>
    </row>
  </sheetData>
  <mergeCells count="9">
    <mergeCell ref="A6:B6"/>
    <mergeCell ref="A1:G1"/>
    <mergeCell ref="A3:A5"/>
    <mergeCell ref="B3:B5"/>
    <mergeCell ref="C3:C5"/>
    <mergeCell ref="D3:G3"/>
    <mergeCell ref="D4:D5"/>
    <mergeCell ref="F4:F5"/>
    <mergeCell ref="G4:G5"/>
  </mergeCells>
  <conditionalFormatting sqref="F7:F23">
    <cfRule type="cellIs" dxfId="1" priority="4" operator="lessThan">
      <formula>0</formula>
    </cfRule>
  </conditionalFormatting>
  <conditionalFormatting sqref="G7:G23">
    <cfRule type="cellIs" dxfId="0" priority="3" operator="lessThan">
      <formula>0</formula>
    </cfRule>
  </conditionalFormatting>
  <conditionalFormatting sqref="G7:G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L5" xr:uid="{00000000-0002-0000-0E00-000000000000}">
      <formula1>Ҳудудлар</formula1>
    </dataValidation>
    <dataValidation operator="equal" allowBlank="1" showInputMessage="1" showErrorMessage="1" sqref="L1" xr:uid="{00000000-0002-0000-0E00-000001000000}"/>
  </dataValidations>
  <pageMargins left="0.19685039370078741" right="0.19685039370078741" top="0.19685039370078741" bottom="0.19685039370078741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Свод</vt:lpstr>
      <vt:lpstr>МАНЗИЛЛИ</vt:lpstr>
      <vt:lpstr>Топшириқлар</vt:lpstr>
      <vt:lpstr>Дастурдан ташқари</vt:lpstr>
      <vt:lpstr>Свод ТЖ (3)</vt:lpstr>
      <vt:lpstr>Свод (2)</vt:lpstr>
      <vt:lpstr>Свод ТЖ (2)</vt:lpstr>
      <vt:lpstr>'Дастурдан ташқари'!Область_печати</vt:lpstr>
      <vt:lpstr>Свод!Область_печати</vt:lpstr>
      <vt:lpstr>'Свод (2)'!Область_печати</vt:lpstr>
      <vt:lpstr>'Свод ТЖ (2)'!Область_печати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Акмал Абдуллаев</dc:creator>
  <cp:lastModifiedBy>HOME</cp:lastModifiedBy>
  <cp:lastPrinted>2023-03-03T05:24:01Z</cp:lastPrinted>
  <dcterms:created xsi:type="dcterms:W3CDTF">2021-11-12T09:03:57Z</dcterms:created>
  <dcterms:modified xsi:type="dcterms:W3CDTF">2023-05-26T12:44:59Z</dcterms:modified>
</cp:coreProperties>
</file>